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300" activeTab="0"/>
  </bookViews>
  <sheets>
    <sheet name="ข้อมูลการได้งานทำ ปี 2562" sheetId="1" r:id="rId1"/>
  </sheets>
  <definedNames/>
  <calcPr fullCalcOnLoad="1"/>
</workbook>
</file>

<file path=xl/sharedStrings.xml><?xml version="1.0" encoding="utf-8"?>
<sst xmlns="http://schemas.openxmlformats.org/spreadsheetml/2006/main" count="338" uniqueCount="147">
  <si>
    <t>ส่วนงานวิชาการ/หลักสูตร</t>
  </si>
  <si>
    <t>ระดับ</t>
  </si>
  <si>
    <t>จำนวนผู้สำเร็จการศึกษา</t>
  </si>
  <si>
    <t>ผู้ตอบแบบสอบ ถาม</t>
  </si>
  <si>
    <t>ร้อยละการตอบแบบสอบ ถาม</t>
  </si>
  <si>
    <t>ไม่มีงานทำก่อนการศึกษา มีงานทำหลังจบการศึกษา</t>
  </si>
  <si>
    <t>ไม่มีงานทำก่อนการศึกษา มีงานทำหลังจบการศึกษาและกำลังศึกษาต่อ</t>
  </si>
  <si>
    <t>ยังไม่ได้มีงานทำ</t>
  </si>
  <si>
    <t>ยังไม่มีงานทำและกำลังศึกษาต่อ</t>
  </si>
  <si>
    <t>มีงานทำก่อนจบการศึกษา อยู่ในสายงานเดิมหลังจบการศึกษา</t>
  </si>
  <si>
    <t>มีงานทำก่อนจบการศึกษา เปลี่ยนสายงานหลังจบการศึกษา</t>
  </si>
  <si>
    <t>มีงานทำก่อนจบการศึกษา อยู่ในสายงานเดิมหลังจบการศึกษา เลื่อนระดับ</t>
  </si>
  <si>
    <t>ผู้มีงานทำก่อนจบการศึกษา</t>
  </si>
  <si>
    <t>จำนวนการมีงานทำ</t>
  </si>
  <si>
    <t>เงินเดือน</t>
  </si>
  <si>
    <t>จำนวนผู้มีงานทำทั้งหมด</t>
  </si>
  <si>
    <t>ทำงานตรงสาขา</t>
  </si>
  <si>
    <t>ทำงานไม่ตรงสาขา</t>
  </si>
  <si>
    <t>จำนวน</t>
  </si>
  <si>
    <t>ร้อยละ</t>
  </si>
  <si>
    <t>ตัวตั้ง</t>
  </si>
  <si>
    <t>ตั้งหาร</t>
  </si>
  <si>
    <t>ต่ำสุด</t>
  </si>
  <si>
    <t>สูงสุด</t>
  </si>
  <si>
    <t>เฉลี่ย</t>
  </si>
  <si>
    <t>คณะเทคโนโลยีและการพัฒนาชุมชน</t>
  </si>
  <si>
    <t>วท.บ.</t>
  </si>
  <si>
    <t>พืชศาสตร์</t>
  </si>
  <si>
    <t>ป.ตรี</t>
  </si>
  <si>
    <t>สัตวศาสตร์</t>
  </si>
  <si>
    <t>เทคโนโลยีการเกษตรและการพัฒนาชุมชน</t>
  </si>
  <si>
    <t>วท.ม.</t>
  </si>
  <si>
    <t>การจัดการทรัพยากรการเกษตรอย่างยั่งยืน</t>
  </si>
  <si>
    <t>ป.โท</t>
  </si>
  <si>
    <t xml:space="preserve">คณะนิติศาสตร์ </t>
  </si>
  <si>
    <t>น.บ.</t>
  </si>
  <si>
    <t xml:space="preserve">นิติศาสตร์ </t>
  </si>
  <si>
    <t xml:space="preserve">คณะมนุษยศาสตร์และสังคมศาสตร์ </t>
  </si>
  <si>
    <t xml:space="preserve">รป.บ. </t>
  </si>
  <si>
    <t>การปกครองท้องถิ่น</t>
  </si>
  <si>
    <t>นิเทศศาสตร์</t>
  </si>
  <si>
    <t>ภูมิศาสตร์</t>
  </si>
  <si>
    <t>ศศ.บ.</t>
  </si>
  <si>
    <t xml:space="preserve">การจัดการทรัพยากรมนุษย์ </t>
  </si>
  <si>
    <t>การพัฒนาชุมชน</t>
  </si>
  <si>
    <t xml:space="preserve">ประวัติศาสตร์ </t>
  </si>
  <si>
    <t xml:space="preserve">ภาษาจีน </t>
  </si>
  <si>
    <t>ภาษาญี่ปุ่น</t>
  </si>
  <si>
    <t xml:space="preserve">ภาษาไทย </t>
  </si>
  <si>
    <t xml:space="preserve">ศศ.บ. </t>
  </si>
  <si>
    <t xml:space="preserve">ภาษามลายู </t>
  </si>
  <si>
    <t xml:space="preserve">ภาษาอังกฤษ </t>
  </si>
  <si>
    <t>สารสนเทศศึกษา</t>
  </si>
  <si>
    <t>ศศ.ม.</t>
  </si>
  <si>
    <t>จิตวิทยาให้คำปรึกษา</t>
  </si>
  <si>
    <t>การบริหารและพัฒนาสังคม</t>
  </si>
  <si>
    <t>ภาษาไทย</t>
  </si>
  <si>
    <t>ภูมิสารสนเทศเพื่อการจัดการเชิงพื้นที่</t>
  </si>
  <si>
    <t xml:space="preserve">ไทยคดีศึกษา </t>
  </si>
  <si>
    <t>ปร.ด.</t>
  </si>
  <si>
    <t>ป.เอก</t>
  </si>
  <si>
    <t xml:space="preserve">คณะวิทยาการสุขภาพและการกีฬา </t>
  </si>
  <si>
    <t xml:space="preserve">สาธารณสุขศาสตร์ </t>
  </si>
  <si>
    <t xml:space="preserve">วิทยาศาสตร์การกีฬา </t>
  </si>
  <si>
    <t>พท.บ.</t>
  </si>
  <si>
    <t>การแพทย์แผนไทย</t>
  </si>
  <si>
    <t xml:space="preserve">สุขศาสตร์อุตสาหกรรมและความปลอดภัย </t>
  </si>
  <si>
    <t>การจัดการระบบสุขภาพ</t>
  </si>
  <si>
    <t>คณะวิทยาศาสตร์</t>
  </si>
  <si>
    <t xml:space="preserve">คณิตศาสตร์ </t>
  </si>
  <si>
    <t>เคมี</t>
  </si>
  <si>
    <t xml:space="preserve">เคมีอุตสาหกรรม </t>
  </si>
  <si>
    <t>ชีววิทยา</t>
  </si>
  <si>
    <t>เทคโนโลยีสารสนเทศ</t>
  </si>
  <si>
    <t>ฟิสิกส์</t>
  </si>
  <si>
    <t xml:space="preserve">วิทยาการคอมพิวเตอร์ </t>
  </si>
  <si>
    <t xml:space="preserve">วิทยาศาสตร์การเพาะเลี้ยงสัตว์น้ำ </t>
  </si>
  <si>
    <t xml:space="preserve">วิทยาศาสตร์สิ่งแวดล้อม </t>
  </si>
  <si>
    <t>สถิติ</t>
  </si>
  <si>
    <t>จุลชีววิทยา</t>
  </si>
  <si>
    <t>เทคโนโลยีและการจัดการพลังงาน</t>
  </si>
  <si>
    <t xml:space="preserve">ชีววิทยา </t>
  </si>
  <si>
    <t>เทคโนโลยีชีวภาพ</t>
  </si>
  <si>
    <t>วทม.</t>
  </si>
  <si>
    <t>คณิตศาสตร์และคณิตศาสตรศึกษา</t>
  </si>
  <si>
    <t>วิทยาศาสตรศึกษา</t>
  </si>
  <si>
    <t>คณะศิลปกรรมศาสตร์</t>
  </si>
  <si>
    <t>ดศ.บ.</t>
  </si>
  <si>
    <t>ดุริยางคศาสตร์สากล</t>
  </si>
  <si>
    <t>ดุริยางคศาสตร์ไทย</t>
  </si>
  <si>
    <t>ศป.บ.</t>
  </si>
  <si>
    <t xml:space="preserve">ทัศนศิลป์ </t>
  </si>
  <si>
    <t>ศิลปะการออกแบบ</t>
  </si>
  <si>
    <t xml:space="preserve">ศิลปะการแสดง </t>
  </si>
  <si>
    <t xml:space="preserve">คณะศึกษาศาสตร์ </t>
  </si>
  <si>
    <t>ป.บัณฑิต</t>
  </si>
  <si>
    <t>วิชาชีพครู</t>
  </si>
  <si>
    <t>กศ.บ.</t>
  </si>
  <si>
    <t xml:space="preserve">การวัดและประเมินทางการศึกษา (4 ปี) </t>
  </si>
  <si>
    <t>การศึกษาปฐมวัย (5 ปี)</t>
  </si>
  <si>
    <t xml:space="preserve">คณิตศาสตร์ (5 ปี) </t>
  </si>
  <si>
    <t xml:space="preserve">เทคโนโลยีและสื่อสารการศึกษา (4 ปี) </t>
  </si>
  <si>
    <t xml:space="preserve">พลศึกษา (5 ปี) </t>
  </si>
  <si>
    <t>ภาษาไทย (5 ปี)</t>
  </si>
  <si>
    <t xml:space="preserve">ภาษาอังกฤษ (5 ปี) </t>
  </si>
  <si>
    <t xml:space="preserve">วิทยาศาสตร์ - เคมี (5 ปี) </t>
  </si>
  <si>
    <t xml:space="preserve">วิทยาศาสตร์ - ชีววิทยา (5 ปี) </t>
  </si>
  <si>
    <t>วิทยาศาสตร์ - ฟิสิกส์ (5 ปี)</t>
  </si>
  <si>
    <t xml:space="preserve">สังคมศึกษา (5 ปี) </t>
  </si>
  <si>
    <t>กศ.ม.</t>
  </si>
  <si>
    <t xml:space="preserve">การบริหารการศึกษา </t>
  </si>
  <si>
    <t xml:space="preserve">การวิจัยและประเมิน </t>
  </si>
  <si>
    <t>การศึกษาเพื่อพัฒนาทรัพยากรมนุษย์</t>
  </si>
  <si>
    <t>การสอนวิทยาศาสตร์ คณิตศาสตร์ และคอมพิวเตอร์</t>
  </si>
  <si>
    <t>เทคโนโลยีและสื่อสารการศึกษา</t>
  </si>
  <si>
    <t>พลศึกษา</t>
  </si>
  <si>
    <t>หลักสูตรและการสอน</t>
  </si>
  <si>
    <t>คณะเศรษฐศาสตร์และบริหารธุรกิจ</t>
  </si>
  <si>
    <t>บช.บ.</t>
  </si>
  <si>
    <t xml:space="preserve">การบัญชี </t>
  </si>
  <si>
    <t>บธ.บ.</t>
  </si>
  <si>
    <t>การตลาด</t>
  </si>
  <si>
    <t>การจัดการธุรกิจการค้าสมัยใหม่</t>
  </si>
  <si>
    <t>การประกอบการและการจัดการ</t>
  </si>
  <si>
    <t>การจัดการการค้าปลีก</t>
  </si>
  <si>
    <t>ศ.บ.</t>
  </si>
  <si>
    <t xml:space="preserve">เศรษฐศาสตร์ </t>
  </si>
  <si>
    <t>บธ.ม.</t>
  </si>
  <si>
    <t xml:space="preserve">การจัดการธุรกิจ </t>
  </si>
  <si>
    <t>วิทยาลัยนานาชาติ</t>
  </si>
  <si>
    <t xml:space="preserve">การพัฒนาที่ยั่งยืน </t>
  </si>
  <si>
    <t>มหาวิทยาลัยทักษิณ</t>
  </si>
  <si>
    <t xml:space="preserve">  - ระดับปริญญาตรี</t>
  </si>
  <si>
    <t xml:space="preserve">  - ระดับปริญญาโท</t>
  </si>
  <si>
    <t xml:space="preserve">  - ระดับปริญญาเอก</t>
  </si>
  <si>
    <t>คณะวิศวกรรมศาสตร์</t>
  </si>
  <si>
    <t>วศ.ม.</t>
  </si>
  <si>
    <t>วิศวกรรมพลังงาน</t>
  </si>
  <si>
    <t>คณะอุตสาหกรรมเกษตรและชีวภาพ</t>
  </si>
  <si>
    <t>วิทยาศาสตร์และเทคโนโลยีอาหาร</t>
  </si>
  <si>
    <t>-</t>
  </si>
  <si>
    <r>
      <t xml:space="preserve">ข้อมูลการได้งานทำของบัณฑิต  </t>
    </r>
    <r>
      <rPr>
        <b/>
        <u val="single"/>
        <sz val="20"/>
        <color indexed="30"/>
        <rFont val="TH SarabunPSK"/>
        <family val="2"/>
      </rPr>
      <t>ประจำปีการศึกษา 2562 (ผู้สำเร็จการศึกษาในปีการศึกษา 2561)</t>
    </r>
  </si>
  <si>
    <t>วิทยาลัยการจัดการเพื่อการพัฒนา</t>
  </si>
  <si>
    <t>รป.บ.</t>
  </si>
  <si>
    <t>รป.ม.</t>
  </si>
  <si>
    <t>การจัดการ</t>
  </si>
  <si>
    <t>การบริหารงานตำรวจและกระบวนการยุติธรรม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</si>
</sst>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##0"/>
    <numFmt numFmtId="188" formatCode="#,##0.00_ ;\-#,##0.00\ "/>
    <numFmt numFmtId="189" formatCode="#,##0_ ;\-#,##0\ "/>
    <numFmt numFmtId="190" formatCode="###0.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20"/>
      <color indexed="3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3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TH SarabunPSK"/>
      <family val="2"/>
    </font>
    <font>
      <sz val="11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0"/>
      <color rgb="FF0070C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center"/>
    </xf>
    <xf numFmtId="0" fontId="46" fillId="0" borderId="0" xfId="0" applyNumberFormat="1" applyFont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4" fontId="47" fillId="33" borderId="12" xfId="0" applyNumberFormat="1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vertical="top" wrapText="1"/>
    </xf>
    <xf numFmtId="2" fontId="3" fillId="6" borderId="10" xfId="45" applyNumberFormat="1" applyFont="1" applyFill="1" applyBorder="1" applyAlignment="1">
      <alignment horizontal="center" vertical="top"/>
    </xf>
    <xf numFmtId="188" fontId="3" fillId="6" borderId="10" xfId="45" applyNumberFormat="1" applyFont="1" applyFill="1" applyBorder="1" applyAlignment="1">
      <alignment horizontal="center" vertical="top"/>
    </xf>
    <xf numFmtId="4" fontId="47" fillId="6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45" applyNumberFormat="1" applyFont="1" applyFill="1" applyBorder="1" applyAlignment="1">
      <alignment horizontal="center" vertical="center"/>
    </xf>
    <xf numFmtId="187" fontId="5" fillId="0" borderId="10" xfId="34" applyNumberFormat="1" applyFont="1" applyBorder="1" applyAlignment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188" fontId="5" fillId="0" borderId="10" xfId="45" applyNumberFormat="1" applyFont="1" applyFill="1" applyBorder="1" applyAlignment="1">
      <alignment horizontal="center" vertical="top"/>
    </xf>
    <xf numFmtId="188" fontId="5" fillId="0" borderId="10" xfId="45" applyNumberFormat="1" applyFont="1" applyBorder="1" applyAlignment="1">
      <alignment horizontal="center" vertical="top"/>
    </xf>
    <xf numFmtId="4" fontId="5" fillId="0" borderId="10" xfId="45" applyNumberFormat="1" applyFont="1" applyBorder="1" applyAlignment="1">
      <alignment horizontal="center" vertical="top"/>
    </xf>
    <xf numFmtId="1" fontId="5" fillId="0" borderId="10" xfId="45" applyNumberFormat="1" applyFont="1" applyBorder="1" applyAlignment="1">
      <alignment horizontal="center" vertical="top"/>
    </xf>
    <xf numFmtId="3" fontId="5" fillId="0" borderId="10" xfId="34" applyNumberFormat="1" applyFont="1" applyBorder="1" applyAlignment="1">
      <alignment horizontal="center" vertical="top"/>
      <protection/>
    </xf>
    <xf numFmtId="2" fontId="5" fillId="34" borderId="10" xfId="45" applyNumberFormat="1" applyFont="1" applyFill="1" applyBorder="1" applyAlignment="1">
      <alignment horizontal="center" vertical="top"/>
    </xf>
    <xf numFmtId="0" fontId="5" fillId="0" borderId="10" xfId="34" applyNumberFormat="1" applyFont="1" applyBorder="1" applyAlignment="1">
      <alignment horizontal="center" vertical="top"/>
      <protection/>
    </xf>
    <xf numFmtId="187" fontId="5" fillId="0" borderId="10" xfId="34" applyNumberFormat="1" applyFont="1" applyFill="1" applyBorder="1" applyAlignment="1">
      <alignment horizontal="center" vertical="center"/>
      <protection/>
    </xf>
    <xf numFmtId="4" fontId="5" fillId="0" borderId="10" xfId="45" applyNumberFormat="1" applyFont="1" applyFill="1" applyBorder="1" applyAlignment="1">
      <alignment horizontal="center" vertical="top"/>
    </xf>
    <xf numFmtId="1" fontId="5" fillId="0" borderId="10" xfId="45" applyNumberFormat="1" applyFont="1" applyFill="1" applyBorder="1" applyAlignment="1">
      <alignment horizontal="center" vertical="top"/>
    </xf>
    <xf numFmtId="3" fontId="5" fillId="0" borderId="10" xfId="34" applyNumberFormat="1" applyFont="1" applyFill="1" applyBorder="1" applyAlignment="1">
      <alignment horizontal="center" vertical="top"/>
      <protection/>
    </xf>
    <xf numFmtId="2" fontId="5" fillId="0" borderId="10" xfId="45" applyNumberFormat="1" applyFont="1" applyFill="1" applyBorder="1" applyAlignment="1">
      <alignment horizontal="center" vertical="top"/>
    </xf>
    <xf numFmtId="0" fontId="5" fillId="0" borderId="10" xfId="34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left" wrapText="1"/>
    </xf>
    <xf numFmtId="0" fontId="3" fillId="6" borderId="10" xfId="0" applyFont="1" applyFill="1" applyBorder="1" applyAlignment="1">
      <alignment vertical="top"/>
    </xf>
    <xf numFmtId="4" fontId="3" fillId="6" borderId="10" xfId="0" applyNumberFormat="1" applyFont="1" applyFill="1" applyBorder="1" applyAlignment="1">
      <alignment horizontal="center" vertical="top"/>
    </xf>
    <xf numFmtId="1" fontId="3" fillId="6" borderId="10" xfId="0" applyNumberFormat="1" applyFont="1" applyFill="1" applyBorder="1" applyAlignment="1">
      <alignment horizontal="center" vertical="top"/>
    </xf>
    <xf numFmtId="0" fontId="3" fillId="6" borderId="10" xfId="0" applyNumberFormat="1" applyFont="1" applyFill="1" applyBorder="1" applyAlignment="1">
      <alignment horizontal="center" vertical="top"/>
    </xf>
    <xf numFmtId="2" fontId="3" fillId="6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5" fillId="0" borderId="10" xfId="35" applyNumberFormat="1" applyFont="1" applyBorder="1" applyAlignment="1">
      <alignment horizontal="center" vertical="top"/>
      <protection/>
    </xf>
    <xf numFmtId="187" fontId="3" fillId="6" borderId="10" xfId="0" applyNumberFormat="1" applyFont="1" applyFill="1" applyBorder="1" applyAlignment="1">
      <alignment horizontal="center" vertical="top"/>
    </xf>
    <xf numFmtId="187" fontId="5" fillId="0" borderId="10" xfId="36" applyNumberFormat="1" applyFont="1" applyBorder="1" applyAlignment="1">
      <alignment horizontal="center" vertical="center"/>
      <protection/>
    </xf>
    <xf numFmtId="0" fontId="5" fillId="0" borderId="10" xfId="36" applyNumberFormat="1" applyFont="1" applyBorder="1" applyAlignment="1">
      <alignment horizontal="center" vertical="top"/>
      <protection/>
    </xf>
    <xf numFmtId="187" fontId="5" fillId="0" borderId="10" xfId="36" applyNumberFormat="1" applyFont="1" applyFill="1" applyBorder="1" applyAlignment="1">
      <alignment horizontal="center" vertical="center"/>
      <protection/>
    </xf>
    <xf numFmtId="0" fontId="5" fillId="0" borderId="10" xfId="36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wrapText="1"/>
    </xf>
    <xf numFmtId="0" fontId="5" fillId="6" borderId="10" xfId="0" applyFont="1" applyFill="1" applyBorder="1" applyAlignment="1">
      <alignment horizontal="center" vertical="top"/>
    </xf>
    <xf numFmtId="0" fontId="5" fillId="6" borderId="10" xfId="0" applyFont="1" applyFill="1" applyBorder="1" applyAlignment="1">
      <alignment vertical="top"/>
    </xf>
    <xf numFmtId="187" fontId="5" fillId="0" borderId="10" xfId="37" applyNumberFormat="1" applyFont="1" applyBorder="1" applyAlignment="1">
      <alignment horizontal="center" vertical="center"/>
      <protection/>
    </xf>
    <xf numFmtId="0" fontId="5" fillId="0" borderId="10" xfId="37" applyNumberFormat="1" applyFont="1" applyBorder="1" applyAlignment="1">
      <alignment horizontal="center" vertical="top"/>
      <protection/>
    </xf>
    <xf numFmtId="0" fontId="3" fillId="6" borderId="10" xfId="0" applyFont="1" applyFill="1" applyBorder="1" applyAlignment="1">
      <alignment horizontal="left" vertical="top" wrapText="1"/>
    </xf>
    <xf numFmtId="187" fontId="5" fillId="0" borderId="10" xfId="38" applyNumberFormat="1" applyFont="1" applyBorder="1" applyAlignment="1">
      <alignment horizontal="center" vertical="center"/>
      <protection/>
    </xf>
    <xf numFmtId="0" fontId="5" fillId="0" borderId="10" xfId="38" applyNumberFormat="1" applyFont="1" applyBorder="1" applyAlignment="1">
      <alignment horizontal="center" vertical="top"/>
      <protection/>
    </xf>
    <xf numFmtId="187" fontId="5" fillId="0" borderId="10" xfId="38" applyNumberFormat="1" applyFont="1" applyFill="1" applyBorder="1" applyAlignment="1">
      <alignment horizontal="center" vertical="center"/>
      <protection/>
    </xf>
    <xf numFmtId="187" fontId="5" fillId="34" borderId="10" xfId="38" applyNumberFormat="1" applyFont="1" applyFill="1" applyBorder="1" applyAlignment="1">
      <alignment horizontal="center" vertical="center"/>
      <protection/>
    </xf>
    <xf numFmtId="2" fontId="5" fillId="34" borderId="10" xfId="45" applyNumberFormat="1" applyFont="1" applyFill="1" applyBorder="1" applyAlignment="1">
      <alignment horizontal="center" vertical="center"/>
    </xf>
    <xf numFmtId="0" fontId="5" fillId="0" borderId="10" xfId="38" applyNumberFormat="1" applyFont="1" applyFill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left" vertical="top" wrapText="1"/>
    </xf>
    <xf numFmtId="187" fontId="5" fillId="0" borderId="10" xfId="39" applyNumberFormat="1" applyFont="1" applyBorder="1" applyAlignment="1">
      <alignment horizontal="center" vertical="top"/>
      <protection/>
    </xf>
    <xf numFmtId="0" fontId="5" fillId="0" borderId="10" xfId="39" applyNumberFormat="1" applyFont="1" applyBorder="1" applyAlignment="1">
      <alignment horizontal="center" vertical="top"/>
      <protection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187" fontId="5" fillId="34" borderId="10" xfId="40" applyNumberFormat="1" applyFont="1" applyFill="1" applyBorder="1" applyAlignment="1">
      <alignment horizontal="center" vertical="top"/>
      <protection/>
    </xf>
    <xf numFmtId="0" fontId="5" fillId="34" borderId="10" xfId="40" applyNumberFormat="1" applyFont="1" applyFill="1" applyBorder="1" applyAlignment="1">
      <alignment horizontal="center" vertical="top"/>
      <protection/>
    </xf>
    <xf numFmtId="187" fontId="5" fillId="0" borderId="10" xfId="40" applyNumberFormat="1" applyFont="1" applyBorder="1" applyAlignment="1">
      <alignment horizontal="center" vertical="top"/>
      <protection/>
    </xf>
    <xf numFmtId="0" fontId="5" fillId="0" borderId="10" xfId="40" applyNumberFormat="1" applyFont="1" applyBorder="1" applyAlignment="1">
      <alignment horizontal="center" vertical="top"/>
      <protection/>
    </xf>
    <xf numFmtId="2" fontId="5" fillId="34" borderId="10" xfId="0" applyNumberFormat="1" applyFont="1" applyFill="1" applyBorder="1" applyAlignment="1">
      <alignment horizontal="center" vertical="top"/>
    </xf>
    <xf numFmtId="187" fontId="5" fillId="0" borderId="10" xfId="40" applyNumberFormat="1" applyFont="1" applyFill="1" applyBorder="1" applyAlignment="1">
      <alignment horizontal="center" vertical="top"/>
      <protection/>
    </xf>
    <xf numFmtId="189" fontId="5" fillId="0" borderId="10" xfId="45" applyNumberFormat="1" applyFont="1" applyFill="1" applyBorder="1" applyAlignment="1">
      <alignment horizontal="center" vertical="top"/>
    </xf>
    <xf numFmtId="187" fontId="5" fillId="0" borderId="10" xfId="41" applyNumberFormat="1" applyFont="1" applyBorder="1" applyAlignment="1">
      <alignment horizontal="center" vertical="top"/>
      <protection/>
    </xf>
    <xf numFmtId="0" fontId="5" fillId="0" borderId="10" xfId="41" applyNumberFormat="1" applyFont="1" applyBorder="1" applyAlignment="1">
      <alignment horizontal="center" vertical="top"/>
      <protection/>
    </xf>
    <xf numFmtId="187" fontId="5" fillId="0" borderId="10" xfId="41" applyNumberFormat="1" applyFont="1" applyFill="1" applyBorder="1" applyAlignment="1">
      <alignment horizontal="center" vertical="top"/>
      <protection/>
    </xf>
    <xf numFmtId="1" fontId="5" fillId="0" borderId="10" xfId="41" applyNumberFormat="1" applyFont="1" applyFill="1" applyBorder="1" applyAlignment="1">
      <alignment horizontal="center" vertical="top"/>
      <protection/>
    </xf>
    <xf numFmtId="0" fontId="5" fillId="0" borderId="10" xfId="41" applyNumberFormat="1" applyFont="1" applyFill="1" applyBorder="1" applyAlignment="1">
      <alignment horizontal="center" vertical="top"/>
      <protection/>
    </xf>
    <xf numFmtId="0" fontId="5" fillId="0" borderId="10" xfId="0" applyNumberFormat="1" applyFont="1" applyFill="1" applyBorder="1" applyAlignment="1">
      <alignment horizontal="center" vertical="top"/>
    </xf>
    <xf numFmtId="0" fontId="3" fillId="11" borderId="14" xfId="0" applyFont="1" applyFill="1" applyBorder="1" applyAlignment="1">
      <alignment vertical="top"/>
    </xf>
    <xf numFmtId="0" fontId="3" fillId="11" borderId="14" xfId="0" applyFont="1" applyFill="1" applyBorder="1" applyAlignment="1">
      <alignment wrapText="1"/>
    </xf>
    <xf numFmtId="3" fontId="3" fillId="11" borderId="14" xfId="0" applyNumberFormat="1" applyFont="1" applyFill="1" applyBorder="1" applyAlignment="1">
      <alignment horizontal="center" vertical="top"/>
    </xf>
    <xf numFmtId="2" fontId="3" fillId="11" borderId="14" xfId="45" applyNumberFormat="1" applyFont="1" applyFill="1" applyBorder="1" applyAlignment="1">
      <alignment horizontal="center" vertical="top"/>
    </xf>
    <xf numFmtId="4" fontId="3" fillId="11" borderId="14" xfId="0" applyNumberFormat="1" applyFont="1" applyFill="1" applyBorder="1" applyAlignment="1">
      <alignment horizontal="center" vertical="top"/>
    </xf>
    <xf numFmtId="1" fontId="3" fillId="11" borderId="14" xfId="0" applyNumberFormat="1" applyFont="1" applyFill="1" applyBorder="1" applyAlignment="1">
      <alignment horizontal="center" vertical="top"/>
    </xf>
    <xf numFmtId="2" fontId="3" fillId="11" borderId="14" xfId="0" applyNumberFormat="1" applyFont="1" applyFill="1" applyBorder="1" applyAlignment="1">
      <alignment horizontal="center" vertical="top"/>
    </xf>
    <xf numFmtId="188" fontId="3" fillId="11" borderId="14" xfId="45" applyNumberFormat="1" applyFont="1" applyFill="1" applyBorder="1" applyAlignment="1">
      <alignment horizontal="center" vertical="top"/>
    </xf>
    <xf numFmtId="2" fontId="3" fillId="11" borderId="10" xfId="45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188" fontId="5" fillId="0" borderId="10" xfId="0" applyNumberFormat="1" applyFont="1" applyFill="1" applyBorder="1" applyAlignment="1">
      <alignment horizontal="center" vertical="top"/>
    </xf>
    <xf numFmtId="190" fontId="5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47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0" fillId="0" borderId="0" xfId="0" applyAlignment="1">
      <alignment/>
    </xf>
    <xf numFmtId="3" fontId="3" fillId="6" borderId="10" xfId="0" applyNumberFormat="1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top"/>
    </xf>
    <xf numFmtId="189" fontId="5" fillId="0" borderId="10" xfId="45" applyNumberFormat="1" applyFont="1" applyBorder="1" applyAlignment="1">
      <alignment horizontal="center" vertical="top"/>
    </xf>
    <xf numFmtId="0" fontId="0" fillId="0" borderId="0" xfId="0" applyFill="1" applyAlignment="1">
      <alignment/>
    </xf>
    <xf numFmtId="189" fontId="3" fillId="6" borderId="10" xfId="45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center"/>
    </xf>
    <xf numFmtId="2" fontId="5" fillId="0" borderId="14" xfId="45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left" vertical="top" wrapText="1"/>
    </xf>
    <xf numFmtId="43" fontId="3" fillId="11" borderId="14" xfId="45" applyFont="1" applyFill="1" applyBorder="1" applyAlignment="1">
      <alignment vertical="center"/>
    </xf>
    <xf numFmtId="2" fontId="0" fillId="0" borderId="0" xfId="0" applyNumberFormat="1" applyAlignment="1">
      <alignment/>
    </xf>
    <xf numFmtId="187" fontId="5" fillId="0" borderId="10" xfId="0" applyNumberFormat="1" applyFont="1" applyFill="1" applyBorder="1" applyAlignment="1">
      <alignment horizontal="center" vertical="top"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0" fontId="47" fillId="33" borderId="14" xfId="0" applyNumberFormat="1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4" fontId="47" fillId="33" borderId="12" xfId="0" applyNumberFormat="1" applyFont="1" applyFill="1" applyBorder="1" applyAlignment="1">
      <alignment horizontal="center" vertical="top" wrapText="1"/>
    </xf>
    <xf numFmtId="4" fontId="47" fillId="33" borderId="16" xfId="0" applyNumberFormat="1" applyFont="1" applyFill="1" applyBorder="1" applyAlignment="1">
      <alignment horizontal="center" vertical="top" wrapText="1"/>
    </xf>
    <xf numFmtId="4" fontId="47" fillId="33" borderId="15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_Sheet2" xfId="34"/>
    <cellStyle name="Normal_นิติ" xfId="35"/>
    <cellStyle name="Normal_มนุษ" xfId="36"/>
    <cellStyle name="Normal_วสก" xfId="37"/>
    <cellStyle name="Normal_วิทย" xfId="38"/>
    <cellStyle name="Normal_ศิลป" xfId="39"/>
    <cellStyle name="Normal_ศึกษา" xfId="40"/>
    <cellStyle name="Normal_เศรษ" xfId="41"/>
    <cellStyle name="การคำนวณ" xfId="42"/>
    <cellStyle name="ข้อความเตือน" xfId="43"/>
    <cellStyle name="ข้อความอธิบาย" xfId="44"/>
    <cellStyle name="Comma" xfId="45"/>
    <cellStyle name="Comma [0]" xfId="46"/>
    <cellStyle name="Currency" xfId="47"/>
    <cellStyle name="Currency [0]" xfId="48"/>
    <cellStyle name="ชื่อเรื่อง" xfId="49"/>
    <cellStyle name="เซลล์ตรวจสอบ" xfId="50"/>
    <cellStyle name="เซลล์ที่มีลิงก์" xfId="51"/>
    <cellStyle name="ดี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3"/>
  <sheetViews>
    <sheetView tabSelected="1" workbookViewId="0" topLeftCell="K1">
      <selection activeCell="AH21" sqref="AH21"/>
    </sheetView>
  </sheetViews>
  <sheetFormatPr defaultColWidth="9.140625" defaultRowHeight="15"/>
  <cols>
    <col min="1" max="1" width="9.00390625" style="100" customWidth="1"/>
    <col min="2" max="2" width="46.421875" style="97" customWidth="1"/>
    <col min="3" max="24" width="9.00390625" style="100" customWidth="1"/>
    <col min="25" max="25" width="17.421875" style="100" customWidth="1"/>
    <col min="26" max="26" width="16.421875" style="100" customWidth="1"/>
    <col min="27" max="27" width="12.8515625" style="100" customWidth="1"/>
    <col min="28" max="16384" width="9.00390625" style="100" customWidth="1"/>
  </cols>
  <sheetData>
    <row r="1" spans="1:32" ht="26.25">
      <c r="A1" s="1" t="s">
        <v>141</v>
      </c>
      <c r="B1" s="2"/>
      <c r="C1" s="99"/>
      <c r="D1" s="99"/>
      <c r="E1" s="99"/>
      <c r="F1" s="3"/>
      <c r="G1" s="3"/>
      <c r="H1" s="3"/>
      <c r="I1" s="3"/>
      <c r="J1" s="3"/>
      <c r="K1" s="3"/>
      <c r="L1" s="3"/>
      <c r="M1" s="99"/>
      <c r="N1" s="99"/>
      <c r="O1" s="99"/>
      <c r="P1" s="99"/>
      <c r="Q1" s="99"/>
      <c r="R1" s="99"/>
      <c r="S1" s="99"/>
      <c r="T1" s="99"/>
      <c r="U1" s="4"/>
      <c r="V1" s="99"/>
      <c r="W1" s="99"/>
      <c r="X1" s="99"/>
      <c r="Y1" s="3"/>
      <c r="Z1" s="3"/>
      <c r="AA1" s="3"/>
      <c r="AB1" s="5"/>
      <c r="AC1" s="3"/>
      <c r="AD1" s="3"/>
      <c r="AE1" s="3"/>
      <c r="AF1" s="3"/>
    </row>
    <row r="2" spans="1:32" s="97" customFormat="1" ht="21">
      <c r="A2" s="136" t="s">
        <v>0</v>
      </c>
      <c r="B2" s="137"/>
      <c r="C2" s="128" t="s">
        <v>1</v>
      </c>
      <c r="D2" s="128" t="s">
        <v>2</v>
      </c>
      <c r="E2" s="128" t="s">
        <v>3</v>
      </c>
      <c r="F2" s="140" t="s">
        <v>4</v>
      </c>
      <c r="G2" s="126" t="s">
        <v>5</v>
      </c>
      <c r="H2" s="127"/>
      <c r="I2" s="126" t="s">
        <v>6</v>
      </c>
      <c r="J2" s="127"/>
      <c r="K2" s="126" t="s">
        <v>7</v>
      </c>
      <c r="L2" s="127"/>
      <c r="M2" s="126" t="s">
        <v>8</v>
      </c>
      <c r="N2" s="127"/>
      <c r="O2" s="126" t="s">
        <v>9</v>
      </c>
      <c r="P2" s="127"/>
      <c r="Q2" s="126" t="s">
        <v>10</v>
      </c>
      <c r="R2" s="127"/>
      <c r="S2" s="126" t="s">
        <v>11</v>
      </c>
      <c r="T2" s="127"/>
      <c r="U2" s="128" t="s">
        <v>12</v>
      </c>
      <c r="V2" s="130" t="s">
        <v>13</v>
      </c>
      <c r="W2" s="131"/>
      <c r="X2" s="132"/>
      <c r="Y2" s="133" t="s">
        <v>14</v>
      </c>
      <c r="Z2" s="134"/>
      <c r="AA2" s="135"/>
      <c r="AB2" s="122" t="s">
        <v>15</v>
      </c>
      <c r="AC2" s="124" t="s">
        <v>16</v>
      </c>
      <c r="AD2" s="125"/>
      <c r="AE2" s="124" t="s">
        <v>17</v>
      </c>
      <c r="AF2" s="125"/>
    </row>
    <row r="3" spans="1:32" s="97" customFormat="1" ht="21">
      <c r="A3" s="138"/>
      <c r="B3" s="139"/>
      <c r="C3" s="129"/>
      <c r="D3" s="129"/>
      <c r="E3" s="129"/>
      <c r="F3" s="141"/>
      <c r="G3" s="6" t="s">
        <v>18</v>
      </c>
      <c r="H3" s="6" t="s">
        <v>19</v>
      </c>
      <c r="I3" s="6" t="s">
        <v>18</v>
      </c>
      <c r="J3" s="6" t="s">
        <v>19</v>
      </c>
      <c r="K3" s="6" t="s">
        <v>18</v>
      </c>
      <c r="L3" s="6" t="s">
        <v>19</v>
      </c>
      <c r="M3" s="6" t="s">
        <v>18</v>
      </c>
      <c r="N3" s="6" t="s">
        <v>19</v>
      </c>
      <c r="O3" s="7" t="s">
        <v>18</v>
      </c>
      <c r="P3" s="7" t="s">
        <v>19</v>
      </c>
      <c r="Q3" s="7" t="s">
        <v>18</v>
      </c>
      <c r="R3" s="7" t="s">
        <v>19</v>
      </c>
      <c r="S3" s="7" t="s">
        <v>18</v>
      </c>
      <c r="T3" s="7" t="s">
        <v>19</v>
      </c>
      <c r="U3" s="129"/>
      <c r="V3" s="98" t="s">
        <v>20</v>
      </c>
      <c r="W3" s="98" t="s">
        <v>21</v>
      </c>
      <c r="X3" s="98" t="s">
        <v>19</v>
      </c>
      <c r="Y3" s="98" t="s">
        <v>22</v>
      </c>
      <c r="Z3" s="98" t="s">
        <v>23</v>
      </c>
      <c r="AA3" s="8" t="s">
        <v>24</v>
      </c>
      <c r="AB3" s="123"/>
      <c r="AC3" s="6" t="s">
        <v>18</v>
      </c>
      <c r="AD3" s="6" t="s">
        <v>19</v>
      </c>
      <c r="AE3" s="6" t="s">
        <v>18</v>
      </c>
      <c r="AF3" s="6" t="s">
        <v>19</v>
      </c>
    </row>
    <row r="4" spans="1:34" ht="21">
      <c r="A4" s="9"/>
      <c r="B4" s="10" t="s">
        <v>25</v>
      </c>
      <c r="C4" s="39"/>
      <c r="D4" s="9">
        <f>SUM(D5:D8)</f>
        <v>50</v>
      </c>
      <c r="E4" s="9">
        <f>SUM(E5:E8)</f>
        <v>47</v>
      </c>
      <c r="F4" s="12">
        <f>E4*100/D4</f>
        <v>94</v>
      </c>
      <c r="G4" s="47">
        <f>SUM(G5:G8)</f>
        <v>22</v>
      </c>
      <c r="H4" s="12">
        <f>G4*100/E4</f>
        <v>46.808510638297875</v>
      </c>
      <c r="I4" s="9">
        <f>SUM(I5:I8)</f>
        <v>2</v>
      </c>
      <c r="J4" s="43">
        <f>I4*100/E4</f>
        <v>4.25531914893617</v>
      </c>
      <c r="K4" s="41">
        <f>SUM(K5:K8)</f>
        <v>15</v>
      </c>
      <c r="L4" s="43">
        <f aca="true" t="shared" si="0" ref="L4:L11">K4*100/E4</f>
        <v>31.914893617021278</v>
      </c>
      <c r="M4" s="9">
        <f>SUM(M5:M8)</f>
        <v>0</v>
      </c>
      <c r="N4" s="43">
        <f aca="true" t="shared" si="1" ref="N4:N9">M4*100/E4</f>
        <v>0</v>
      </c>
      <c r="O4" s="41">
        <f>SUM(O5:O8)</f>
        <v>7</v>
      </c>
      <c r="P4" s="43">
        <f>O4*100/E4</f>
        <v>14.893617021276595</v>
      </c>
      <c r="Q4" s="41">
        <f>SUM(Q5:Q8)</f>
        <v>0</v>
      </c>
      <c r="R4" s="43">
        <f>Q4*100/E4</f>
        <v>0</v>
      </c>
      <c r="S4" s="41">
        <f>SUM(S5:S8)</f>
        <v>1</v>
      </c>
      <c r="T4" s="43">
        <f>S4*100/E4</f>
        <v>2.127659574468085</v>
      </c>
      <c r="U4" s="41">
        <f>SUM(U5:U8)</f>
        <v>8</v>
      </c>
      <c r="V4" s="41">
        <f>SUM(V5:V8)</f>
        <v>25</v>
      </c>
      <c r="W4" s="41">
        <f>SUM(W5:W8)</f>
        <v>40</v>
      </c>
      <c r="X4" s="43">
        <f>V4*100/W4</f>
        <v>62.5</v>
      </c>
      <c r="Y4" s="109">
        <f>MIN(Y5:Y8)</f>
        <v>7000</v>
      </c>
      <c r="Z4" s="109">
        <f>MAX(Z5:Z8)</f>
        <v>26000</v>
      </c>
      <c r="AA4" s="14">
        <v>14386.333333333334</v>
      </c>
      <c r="AB4" s="101">
        <f>SUM(AB5:AB8)</f>
        <v>32</v>
      </c>
      <c r="AC4" s="101">
        <f>SUM(AC5:AC8)</f>
        <v>19</v>
      </c>
      <c r="AD4" s="12">
        <f>AC4*100/$AB4</f>
        <v>59.375</v>
      </c>
      <c r="AE4" s="101">
        <f>SUM(AE5:AE8)</f>
        <v>13</v>
      </c>
      <c r="AF4" s="12">
        <f>AE4*100/$AB4</f>
        <v>40.625</v>
      </c>
      <c r="AH4" s="118"/>
    </row>
    <row r="5" spans="1:34" ht="21">
      <c r="A5" s="15" t="s">
        <v>26</v>
      </c>
      <c r="B5" s="16" t="s">
        <v>27</v>
      </c>
      <c r="C5" s="15" t="s">
        <v>28</v>
      </c>
      <c r="D5" s="102">
        <v>8</v>
      </c>
      <c r="E5" s="17">
        <v>8</v>
      </c>
      <c r="F5" s="18">
        <f>E5*100/D5</f>
        <v>100</v>
      </c>
      <c r="G5" s="19">
        <v>3</v>
      </c>
      <c r="H5" s="18">
        <f>G5*100/E5</f>
        <v>37.5</v>
      </c>
      <c r="I5" s="17">
        <v>1</v>
      </c>
      <c r="J5" s="20">
        <f aca="true" t="shared" si="2" ref="J5:J27">I5*100/E5</f>
        <v>12.5</v>
      </c>
      <c r="K5" s="21">
        <v>4</v>
      </c>
      <c r="L5" s="20">
        <f t="shared" si="0"/>
        <v>50</v>
      </c>
      <c r="M5" s="21">
        <v>0</v>
      </c>
      <c r="N5" s="20">
        <f t="shared" si="1"/>
        <v>0</v>
      </c>
      <c r="O5" s="21">
        <v>0</v>
      </c>
      <c r="P5" s="20">
        <f aca="true" t="shared" si="3" ref="P5:P33">O5*100/E5</f>
        <v>0</v>
      </c>
      <c r="Q5" s="21">
        <v>0</v>
      </c>
      <c r="R5" s="20">
        <f>Q5*100/$E5</f>
        <v>0</v>
      </c>
      <c r="S5" s="21">
        <v>0</v>
      </c>
      <c r="T5" s="20">
        <f>S5*100/$E5</f>
        <v>0</v>
      </c>
      <c r="U5" s="45">
        <f>S5+O5+Q5</f>
        <v>0</v>
      </c>
      <c r="V5" s="22">
        <f>G5+I5+Q5+S5</f>
        <v>4</v>
      </c>
      <c r="W5" s="22">
        <f>E5-M5-O5</f>
        <v>8</v>
      </c>
      <c r="X5" s="23">
        <f>V5*100/W5</f>
        <v>50</v>
      </c>
      <c r="Y5" s="78">
        <v>9000</v>
      </c>
      <c r="Z5" s="107">
        <v>14000</v>
      </c>
      <c r="AA5" s="26">
        <v>10666.666666666666</v>
      </c>
      <c r="AB5" s="27">
        <f>SUM(O5+Q5+S5+G5+I5)</f>
        <v>4</v>
      </c>
      <c r="AC5" s="28">
        <v>1</v>
      </c>
      <c r="AD5" s="29">
        <f>(AC5*100)/AB5</f>
        <v>25</v>
      </c>
      <c r="AE5" s="28">
        <v>3</v>
      </c>
      <c r="AF5" s="29">
        <f>AE5*100/AB5</f>
        <v>75</v>
      </c>
      <c r="AH5" s="118"/>
    </row>
    <row r="6" spans="1:34" ht="21">
      <c r="A6" s="15" t="s">
        <v>26</v>
      </c>
      <c r="B6" s="16" t="s">
        <v>29</v>
      </c>
      <c r="C6" s="15" t="s">
        <v>28</v>
      </c>
      <c r="D6" s="102">
        <v>33</v>
      </c>
      <c r="E6" s="17">
        <v>32</v>
      </c>
      <c r="F6" s="18">
        <f aca="true" t="shared" si="4" ref="F6:F75">E6*100/D6</f>
        <v>96.96969696969697</v>
      </c>
      <c r="G6" s="19">
        <v>17</v>
      </c>
      <c r="H6" s="18">
        <f aca="true" t="shared" si="5" ref="H6:H33">G6*100/E6</f>
        <v>53.125</v>
      </c>
      <c r="I6" s="17">
        <v>0</v>
      </c>
      <c r="J6" s="20">
        <f t="shared" si="2"/>
        <v>0</v>
      </c>
      <c r="K6" s="21">
        <v>9</v>
      </c>
      <c r="L6" s="20">
        <f t="shared" si="0"/>
        <v>28.125</v>
      </c>
      <c r="M6" s="21">
        <v>0</v>
      </c>
      <c r="N6" s="20">
        <f t="shared" si="1"/>
        <v>0</v>
      </c>
      <c r="O6" s="21">
        <v>5</v>
      </c>
      <c r="P6" s="20">
        <f t="shared" si="3"/>
        <v>15.625</v>
      </c>
      <c r="Q6" s="21">
        <v>0</v>
      </c>
      <c r="R6" s="20">
        <f>Q6*100/$E6</f>
        <v>0</v>
      </c>
      <c r="S6" s="21">
        <v>1</v>
      </c>
      <c r="T6" s="20">
        <f>S6*100/$E6</f>
        <v>3.125</v>
      </c>
      <c r="U6" s="45">
        <f>S6+O6+Q6</f>
        <v>6</v>
      </c>
      <c r="V6" s="22">
        <f>G6+I6+Q6+S6</f>
        <v>18</v>
      </c>
      <c r="W6" s="22">
        <f>E6-M6-O6</f>
        <v>27</v>
      </c>
      <c r="X6" s="23">
        <f>V6*100/W6</f>
        <v>66.66666666666667</v>
      </c>
      <c r="Y6" s="107">
        <v>7000</v>
      </c>
      <c r="Z6" s="107">
        <v>20000</v>
      </c>
      <c r="AA6" s="26">
        <v>14072.272727272728</v>
      </c>
      <c r="AB6" s="27">
        <f aca="true" t="shared" si="6" ref="AB6:AB33">SUM(O6+Q6+S6+G6+I6)</f>
        <v>23</v>
      </c>
      <c r="AC6" s="28">
        <v>16</v>
      </c>
      <c r="AD6" s="29">
        <f>(AC6*100)/AB6</f>
        <v>69.56521739130434</v>
      </c>
      <c r="AE6" s="30">
        <v>7</v>
      </c>
      <c r="AF6" s="29">
        <f>AE6*100/AB6</f>
        <v>30.434782608695652</v>
      </c>
      <c r="AH6" s="118"/>
    </row>
    <row r="7" spans="1:34" ht="21">
      <c r="A7" s="15" t="s">
        <v>26</v>
      </c>
      <c r="B7" s="16" t="s">
        <v>30</v>
      </c>
      <c r="C7" s="15" t="s">
        <v>28</v>
      </c>
      <c r="D7" s="103">
        <v>5</v>
      </c>
      <c r="E7" s="17">
        <v>5</v>
      </c>
      <c r="F7" s="18">
        <f t="shared" si="4"/>
        <v>100</v>
      </c>
      <c r="G7" s="31">
        <v>2</v>
      </c>
      <c r="H7" s="18">
        <f>G7*100/E7</f>
        <v>40</v>
      </c>
      <c r="I7" s="17">
        <v>1</v>
      </c>
      <c r="J7" s="20">
        <f t="shared" si="2"/>
        <v>20</v>
      </c>
      <c r="K7" s="21">
        <v>2</v>
      </c>
      <c r="L7" s="20">
        <f t="shared" si="0"/>
        <v>40</v>
      </c>
      <c r="M7" s="21">
        <v>0</v>
      </c>
      <c r="N7" s="20">
        <f t="shared" si="1"/>
        <v>0</v>
      </c>
      <c r="O7" s="21">
        <v>0</v>
      </c>
      <c r="P7" s="20">
        <f t="shared" si="3"/>
        <v>0</v>
      </c>
      <c r="Q7" s="21">
        <v>0</v>
      </c>
      <c r="R7" s="20">
        <f>Q7*100/$E7</f>
        <v>0</v>
      </c>
      <c r="S7" s="21">
        <v>0</v>
      </c>
      <c r="T7" s="20">
        <f>S7*100/$E7</f>
        <v>0</v>
      </c>
      <c r="U7" s="45">
        <f>S7+O7+Q7</f>
        <v>0</v>
      </c>
      <c r="V7" s="22">
        <f>G7+I7+Q7+S7</f>
        <v>3</v>
      </c>
      <c r="W7" s="22">
        <f>E7-M7-O7</f>
        <v>5</v>
      </c>
      <c r="X7" s="23">
        <f>V7*100/W7</f>
        <v>60</v>
      </c>
      <c r="Y7" s="78">
        <v>13000</v>
      </c>
      <c r="Z7" s="78">
        <v>18000</v>
      </c>
      <c r="AA7" s="32">
        <v>16333.33</v>
      </c>
      <c r="AB7" s="33">
        <f t="shared" si="6"/>
        <v>3</v>
      </c>
      <c r="AC7" s="34">
        <v>0</v>
      </c>
      <c r="AD7" s="35">
        <f>(AC7*100)/AB7</f>
        <v>0</v>
      </c>
      <c r="AE7" s="36">
        <v>3</v>
      </c>
      <c r="AF7" s="35">
        <f>AE7*100/AB7</f>
        <v>100</v>
      </c>
      <c r="AH7" s="118"/>
    </row>
    <row r="8" spans="1:34" ht="21">
      <c r="A8" s="15" t="s">
        <v>31</v>
      </c>
      <c r="B8" s="37" t="s">
        <v>32</v>
      </c>
      <c r="C8" s="15" t="s">
        <v>33</v>
      </c>
      <c r="D8" s="103">
        <v>4</v>
      </c>
      <c r="E8" s="17">
        <v>2</v>
      </c>
      <c r="F8" s="18">
        <f>E8*100/D8</f>
        <v>50</v>
      </c>
      <c r="G8" s="19">
        <v>0</v>
      </c>
      <c r="H8" s="18">
        <f t="shared" si="5"/>
        <v>0</v>
      </c>
      <c r="I8" s="17">
        <v>0</v>
      </c>
      <c r="J8" s="20">
        <f t="shared" si="2"/>
        <v>0</v>
      </c>
      <c r="K8" s="21">
        <v>0</v>
      </c>
      <c r="L8" s="20">
        <f t="shared" si="0"/>
        <v>0</v>
      </c>
      <c r="M8" s="21">
        <v>0</v>
      </c>
      <c r="N8" s="20">
        <f t="shared" si="1"/>
        <v>0</v>
      </c>
      <c r="O8" s="21">
        <v>2</v>
      </c>
      <c r="P8" s="20">
        <f t="shared" si="3"/>
        <v>100</v>
      </c>
      <c r="Q8" s="21">
        <v>0</v>
      </c>
      <c r="R8" s="20">
        <f>Q8*100/$E8</f>
        <v>0</v>
      </c>
      <c r="S8" s="21">
        <v>0</v>
      </c>
      <c r="T8" s="20">
        <f>S8*100/$E8</f>
        <v>0</v>
      </c>
      <c r="U8" s="45">
        <f>S8+O8+Q8</f>
        <v>2</v>
      </c>
      <c r="V8" s="22">
        <f>G8+I8+Q8+S8</f>
        <v>0</v>
      </c>
      <c r="W8" s="22">
        <f>E8-M8-O8</f>
        <v>0</v>
      </c>
      <c r="X8" s="23">
        <v>0</v>
      </c>
      <c r="Y8" s="107">
        <v>15000</v>
      </c>
      <c r="Z8" s="107">
        <v>26000</v>
      </c>
      <c r="AA8" s="26">
        <v>20500</v>
      </c>
      <c r="AB8" s="27">
        <f t="shared" si="6"/>
        <v>2</v>
      </c>
      <c r="AC8" s="30">
        <v>2</v>
      </c>
      <c r="AD8" s="29">
        <f>(AC8*100)/AB8</f>
        <v>100</v>
      </c>
      <c r="AE8" s="30">
        <v>0</v>
      </c>
      <c r="AF8" s="29">
        <f aca="true" t="shared" si="7" ref="AF8:AF33">AE8*100/AB8</f>
        <v>0</v>
      </c>
      <c r="AH8" s="118"/>
    </row>
    <row r="9" spans="1:34" ht="21">
      <c r="A9" s="9"/>
      <c r="B9" s="38" t="s">
        <v>34</v>
      </c>
      <c r="C9" s="39"/>
      <c r="D9" s="9">
        <f>SUM(D10)</f>
        <v>283</v>
      </c>
      <c r="E9" s="9">
        <f>SUM(E10)</f>
        <v>132</v>
      </c>
      <c r="F9" s="12">
        <f t="shared" si="4"/>
        <v>46.64310954063604</v>
      </c>
      <c r="G9" s="47">
        <f>SUM(G10)</f>
        <v>21</v>
      </c>
      <c r="H9" s="12">
        <f>G9*100/E9</f>
        <v>15.909090909090908</v>
      </c>
      <c r="I9" s="9">
        <f>SUM(I10)</f>
        <v>8</v>
      </c>
      <c r="J9" s="43">
        <f>I9*100/E9</f>
        <v>6.0606060606060606</v>
      </c>
      <c r="K9" s="41">
        <f>SUM(K10)</f>
        <v>42</v>
      </c>
      <c r="L9" s="43">
        <f t="shared" si="0"/>
        <v>31.818181818181817</v>
      </c>
      <c r="M9" s="41">
        <f>SUM(M10)</f>
        <v>55</v>
      </c>
      <c r="N9" s="43">
        <f t="shared" si="1"/>
        <v>41.666666666666664</v>
      </c>
      <c r="O9" s="41">
        <f>O10</f>
        <v>5</v>
      </c>
      <c r="P9" s="43">
        <f>O9*100/E9</f>
        <v>3.787878787878788</v>
      </c>
      <c r="Q9" s="41">
        <f>SUM(Q10)</f>
        <v>1</v>
      </c>
      <c r="R9" s="43">
        <f>Q9*100/E9</f>
        <v>0.7575757575757576</v>
      </c>
      <c r="S9" s="41">
        <f>SUM(S10)</f>
        <v>0</v>
      </c>
      <c r="T9" s="43">
        <f>S9*100/E9</f>
        <v>0</v>
      </c>
      <c r="U9" s="41">
        <f>SUM(U10)</f>
        <v>6</v>
      </c>
      <c r="V9" s="41">
        <f>SUM(V10)</f>
        <v>30</v>
      </c>
      <c r="W9" s="41">
        <f>SUM(W10)</f>
        <v>72</v>
      </c>
      <c r="X9" s="43">
        <f>V9*100/W9</f>
        <v>41.666666666666664</v>
      </c>
      <c r="Y9" s="109">
        <f>Y10</f>
        <v>5000</v>
      </c>
      <c r="Z9" s="109">
        <f>Z10</f>
        <v>37800</v>
      </c>
      <c r="AA9" s="40">
        <v>11648.07</v>
      </c>
      <c r="AB9" s="41">
        <f>AB10</f>
        <v>35</v>
      </c>
      <c r="AC9" s="42">
        <f>AC10</f>
        <v>22</v>
      </c>
      <c r="AD9" s="43">
        <f>AC9*100/AB9</f>
        <v>62.857142857142854</v>
      </c>
      <c r="AE9" s="42">
        <f>AE10</f>
        <v>13</v>
      </c>
      <c r="AF9" s="43">
        <f>AE9*100/AB9</f>
        <v>37.142857142857146</v>
      </c>
      <c r="AH9" s="118"/>
    </row>
    <row r="10" spans="1:34" ht="21">
      <c r="A10" s="15" t="s">
        <v>35</v>
      </c>
      <c r="B10" s="44" t="s">
        <v>36</v>
      </c>
      <c r="C10" s="15" t="s">
        <v>28</v>
      </c>
      <c r="D10" s="15">
        <v>283</v>
      </c>
      <c r="E10" s="15">
        <v>132</v>
      </c>
      <c r="F10" s="35">
        <f t="shared" si="4"/>
        <v>46.64310954063604</v>
      </c>
      <c r="G10" s="15">
        <v>21</v>
      </c>
      <c r="H10" s="35">
        <f t="shared" si="5"/>
        <v>15.909090909090908</v>
      </c>
      <c r="I10" s="15">
        <v>8</v>
      </c>
      <c r="J10" s="23">
        <f t="shared" si="2"/>
        <v>6.0606060606060606</v>
      </c>
      <c r="K10" s="22">
        <v>42</v>
      </c>
      <c r="L10" s="23">
        <f t="shared" si="0"/>
        <v>31.818181818181817</v>
      </c>
      <c r="M10" s="22">
        <v>55</v>
      </c>
      <c r="N10" s="23">
        <f aca="true" t="shared" si="8" ref="N10:N27">M10*100/E10</f>
        <v>41.666666666666664</v>
      </c>
      <c r="O10" s="22">
        <v>5</v>
      </c>
      <c r="P10" s="23">
        <f t="shared" si="3"/>
        <v>3.787878787878788</v>
      </c>
      <c r="Q10" s="22">
        <v>1</v>
      </c>
      <c r="R10" s="23">
        <f aca="true" t="shared" si="9" ref="R10:R27">Q10*100/$E10</f>
        <v>0.7575757575757576</v>
      </c>
      <c r="S10" s="22">
        <v>0</v>
      </c>
      <c r="T10" s="23">
        <f>S10*100/$E10</f>
        <v>0</v>
      </c>
      <c r="U10" s="45">
        <f>S10+O10+Q10</f>
        <v>6</v>
      </c>
      <c r="V10" s="22">
        <f>G10+I10+Q10+S10</f>
        <v>30</v>
      </c>
      <c r="W10" s="22">
        <f>E10-M10-O10</f>
        <v>72</v>
      </c>
      <c r="X10" s="23">
        <f>V10*100/W10</f>
        <v>41.666666666666664</v>
      </c>
      <c r="Y10" s="107">
        <v>5000</v>
      </c>
      <c r="Z10" s="107">
        <v>37800</v>
      </c>
      <c r="AA10" s="24">
        <v>12465.3125</v>
      </c>
      <c r="AB10" s="27">
        <f t="shared" si="6"/>
        <v>35</v>
      </c>
      <c r="AC10" s="46">
        <v>22</v>
      </c>
      <c r="AD10" s="29">
        <f>(AC10*100)/AB10</f>
        <v>62.857142857142854</v>
      </c>
      <c r="AE10" s="46">
        <v>13</v>
      </c>
      <c r="AF10" s="29">
        <f>AE10*100/AB10</f>
        <v>37.142857142857146</v>
      </c>
      <c r="AH10" s="118"/>
    </row>
    <row r="11" spans="1:34" ht="21">
      <c r="A11" s="9"/>
      <c r="B11" s="38" t="s">
        <v>37</v>
      </c>
      <c r="C11" s="39"/>
      <c r="D11" s="42">
        <f>SUM(D12:D27)</f>
        <v>560</v>
      </c>
      <c r="E11" s="47">
        <f>SUM(E12:E27)</f>
        <v>271</v>
      </c>
      <c r="F11" s="12">
        <f t="shared" si="4"/>
        <v>48.392857142857146</v>
      </c>
      <c r="G11" s="47">
        <f>SUM(G12:G27)</f>
        <v>132</v>
      </c>
      <c r="H11" s="12">
        <f>G11*100/E11</f>
        <v>48.708487084870846</v>
      </c>
      <c r="I11" s="47">
        <f>SUM(I12:I27)</f>
        <v>7</v>
      </c>
      <c r="J11" s="43">
        <f>I11*100/E11</f>
        <v>2.5830258302583027</v>
      </c>
      <c r="K11" s="41">
        <f>SUM(K12:K27)</f>
        <v>93</v>
      </c>
      <c r="L11" s="43">
        <f t="shared" si="0"/>
        <v>34.31734317343174</v>
      </c>
      <c r="M11" s="41">
        <f>SUM(M12:M27)</f>
        <v>2</v>
      </c>
      <c r="N11" s="43">
        <f>M11*100/E11</f>
        <v>0.7380073800738007</v>
      </c>
      <c r="O11" s="41">
        <f>SUM(O12:O27)</f>
        <v>18</v>
      </c>
      <c r="P11" s="43">
        <f>O11*100/E11</f>
        <v>6.642066420664206</v>
      </c>
      <c r="Q11" s="41">
        <f>SUM(Q12:Q27)</f>
        <v>16</v>
      </c>
      <c r="R11" s="43">
        <f>Q11*100/E11</f>
        <v>5.904059040590406</v>
      </c>
      <c r="S11" s="41">
        <f>SUM(S12:S27)</f>
        <v>3</v>
      </c>
      <c r="T11" s="43">
        <f>S11*100/E11</f>
        <v>1.1070110701107012</v>
      </c>
      <c r="U11" s="41">
        <f>SUM(U12:U27)</f>
        <v>37</v>
      </c>
      <c r="V11" s="41">
        <f>SUM(V12:V27)</f>
        <v>158</v>
      </c>
      <c r="W11" s="41">
        <f>SUM(W12:W27)</f>
        <v>251</v>
      </c>
      <c r="X11" s="43">
        <f>V11*100/W11</f>
        <v>62.94820717131474</v>
      </c>
      <c r="Y11" s="109">
        <f>MIN(Y12:Y27)</f>
        <v>5000</v>
      </c>
      <c r="Z11" s="109">
        <f>MAX(Z12:Z27)</f>
        <v>40000</v>
      </c>
      <c r="AA11" s="40">
        <v>13764.72</v>
      </c>
      <c r="AB11" s="41">
        <f>SUM(AB12:AB27)</f>
        <v>176</v>
      </c>
      <c r="AC11" s="42">
        <f>SUM(AC12:AC27)</f>
        <v>97</v>
      </c>
      <c r="AD11" s="43">
        <f>AC11*100/AB11</f>
        <v>55.11363636363637</v>
      </c>
      <c r="AE11" s="42">
        <f>SUM(AE12:AE27)</f>
        <v>79</v>
      </c>
      <c r="AF11" s="43">
        <f>AE11*100/AB11</f>
        <v>44.88636363636363</v>
      </c>
      <c r="AH11" s="118"/>
    </row>
    <row r="12" spans="1:34" ht="21">
      <c r="A12" s="15" t="s">
        <v>38</v>
      </c>
      <c r="B12" s="44" t="s">
        <v>39</v>
      </c>
      <c r="C12" s="15" t="s">
        <v>28</v>
      </c>
      <c r="D12" s="104">
        <v>81</v>
      </c>
      <c r="E12" s="48">
        <v>54</v>
      </c>
      <c r="F12" s="18">
        <f t="shared" si="4"/>
        <v>66.66666666666667</v>
      </c>
      <c r="G12" s="48">
        <v>22</v>
      </c>
      <c r="H12" s="18">
        <f t="shared" si="5"/>
        <v>40.74074074074074</v>
      </c>
      <c r="I12" s="48">
        <v>2</v>
      </c>
      <c r="J12" s="20">
        <f t="shared" si="2"/>
        <v>3.7037037037037037</v>
      </c>
      <c r="K12" s="21">
        <v>25</v>
      </c>
      <c r="L12" s="20">
        <f aca="true" t="shared" si="10" ref="L12:L32">K12*100/E12</f>
        <v>46.2962962962963</v>
      </c>
      <c r="M12" s="21">
        <v>0</v>
      </c>
      <c r="N12" s="20">
        <f t="shared" si="8"/>
        <v>0</v>
      </c>
      <c r="O12" s="21">
        <v>1</v>
      </c>
      <c r="P12" s="20">
        <f t="shared" si="3"/>
        <v>1.8518518518518519</v>
      </c>
      <c r="Q12" s="21">
        <v>4</v>
      </c>
      <c r="R12" s="20">
        <f t="shared" si="9"/>
        <v>7.407407407407407</v>
      </c>
      <c r="S12" s="21">
        <v>0</v>
      </c>
      <c r="T12" s="20">
        <f aca="true" t="shared" si="11" ref="T12:T33">S12*100/$E12</f>
        <v>0</v>
      </c>
      <c r="U12" s="21">
        <f>S12+O12+Q12</f>
        <v>5</v>
      </c>
      <c r="V12" s="22">
        <f aca="true" t="shared" si="12" ref="V12:V26">G12+I12+Q12+S12</f>
        <v>28</v>
      </c>
      <c r="W12" s="22">
        <f aca="true" t="shared" si="13" ref="W12:W26">E12-M12-O12</f>
        <v>53</v>
      </c>
      <c r="X12" s="23">
        <f>V12*100/W12</f>
        <v>52.83018867924528</v>
      </c>
      <c r="Y12" s="78">
        <v>7000</v>
      </c>
      <c r="Z12" s="78">
        <v>20000</v>
      </c>
      <c r="AA12" s="26">
        <v>11056.703703703704</v>
      </c>
      <c r="AB12" s="27">
        <f t="shared" si="6"/>
        <v>29</v>
      </c>
      <c r="AC12" s="49">
        <v>8</v>
      </c>
      <c r="AD12" s="29">
        <f aca="true" t="shared" si="14" ref="AD12:AD27">(AC12*100)/AB12</f>
        <v>27.586206896551722</v>
      </c>
      <c r="AE12" s="49">
        <v>21</v>
      </c>
      <c r="AF12" s="29">
        <f t="shared" si="7"/>
        <v>72.41379310344827</v>
      </c>
      <c r="AH12" s="118"/>
    </row>
    <row r="13" spans="1:34" ht="21">
      <c r="A13" s="15" t="s">
        <v>35</v>
      </c>
      <c r="B13" s="44" t="s">
        <v>40</v>
      </c>
      <c r="C13" s="15" t="s">
        <v>28</v>
      </c>
      <c r="D13" s="105">
        <v>31</v>
      </c>
      <c r="E13" s="48">
        <v>2</v>
      </c>
      <c r="F13" s="18">
        <f t="shared" si="4"/>
        <v>6.451612903225806</v>
      </c>
      <c r="G13" s="48">
        <v>1</v>
      </c>
      <c r="H13" s="18">
        <f t="shared" si="5"/>
        <v>50</v>
      </c>
      <c r="I13" s="48">
        <v>0</v>
      </c>
      <c r="J13" s="20">
        <f t="shared" si="2"/>
        <v>0</v>
      </c>
      <c r="K13" s="21">
        <v>1</v>
      </c>
      <c r="L13" s="20">
        <f t="shared" si="10"/>
        <v>50</v>
      </c>
      <c r="M13" s="21">
        <v>0</v>
      </c>
      <c r="N13" s="20">
        <f t="shared" si="8"/>
        <v>0</v>
      </c>
      <c r="O13" s="21">
        <v>0</v>
      </c>
      <c r="P13" s="20">
        <f t="shared" si="3"/>
        <v>0</v>
      </c>
      <c r="Q13" s="21">
        <v>0</v>
      </c>
      <c r="R13" s="20">
        <f t="shared" si="9"/>
        <v>0</v>
      </c>
      <c r="S13" s="21">
        <v>0</v>
      </c>
      <c r="T13" s="20">
        <f t="shared" si="11"/>
        <v>0</v>
      </c>
      <c r="U13" s="21">
        <f aca="true" t="shared" si="15" ref="U13:U26">S13+O13+Q13</f>
        <v>0</v>
      </c>
      <c r="V13" s="22">
        <f t="shared" si="12"/>
        <v>1</v>
      </c>
      <c r="W13" s="22">
        <f t="shared" si="13"/>
        <v>2</v>
      </c>
      <c r="X13" s="23">
        <f aca="true" t="shared" si="16" ref="X13:X23">V13*100/W13</f>
        <v>50</v>
      </c>
      <c r="Y13" s="78">
        <v>10000</v>
      </c>
      <c r="Z13" s="78">
        <v>10000</v>
      </c>
      <c r="AA13" s="24">
        <v>10000</v>
      </c>
      <c r="AB13" s="27">
        <f t="shared" si="6"/>
        <v>1</v>
      </c>
      <c r="AC13" s="49">
        <v>1</v>
      </c>
      <c r="AD13" s="29">
        <f t="shared" si="14"/>
        <v>100</v>
      </c>
      <c r="AE13" s="49">
        <v>0</v>
      </c>
      <c r="AF13" s="29">
        <f t="shared" si="7"/>
        <v>0</v>
      </c>
      <c r="AH13" s="118"/>
    </row>
    <row r="14" spans="1:34" ht="21">
      <c r="A14" s="15" t="s">
        <v>26</v>
      </c>
      <c r="B14" s="37" t="s">
        <v>41</v>
      </c>
      <c r="C14" s="15" t="s">
        <v>28</v>
      </c>
      <c r="D14" s="104">
        <v>38</v>
      </c>
      <c r="E14" s="48">
        <v>11</v>
      </c>
      <c r="F14" s="18">
        <f t="shared" si="4"/>
        <v>28.94736842105263</v>
      </c>
      <c r="G14" s="50">
        <v>6</v>
      </c>
      <c r="H14" s="18">
        <f t="shared" si="5"/>
        <v>54.54545454545455</v>
      </c>
      <c r="I14" s="50">
        <v>0</v>
      </c>
      <c r="J14" s="20">
        <f t="shared" si="2"/>
        <v>0</v>
      </c>
      <c r="K14" s="21">
        <v>4</v>
      </c>
      <c r="L14" s="20">
        <f t="shared" si="10"/>
        <v>36.36363636363637</v>
      </c>
      <c r="M14" s="21">
        <v>0</v>
      </c>
      <c r="N14" s="20">
        <f t="shared" si="8"/>
        <v>0</v>
      </c>
      <c r="O14" s="21">
        <v>0</v>
      </c>
      <c r="P14" s="20">
        <f t="shared" si="3"/>
        <v>0</v>
      </c>
      <c r="Q14" s="21">
        <v>1</v>
      </c>
      <c r="R14" s="20">
        <f t="shared" si="9"/>
        <v>9.090909090909092</v>
      </c>
      <c r="S14" s="21">
        <v>0</v>
      </c>
      <c r="T14" s="20">
        <f t="shared" si="11"/>
        <v>0</v>
      </c>
      <c r="U14" s="21">
        <f t="shared" si="15"/>
        <v>1</v>
      </c>
      <c r="V14" s="22">
        <f t="shared" si="12"/>
        <v>7</v>
      </c>
      <c r="W14" s="22">
        <f t="shared" si="13"/>
        <v>11</v>
      </c>
      <c r="X14" s="23">
        <f t="shared" si="16"/>
        <v>63.63636363636363</v>
      </c>
      <c r="Y14" s="78">
        <v>10000</v>
      </c>
      <c r="Z14" s="78">
        <v>15000</v>
      </c>
      <c r="AA14" s="24">
        <v>12571.42857142857</v>
      </c>
      <c r="AB14" s="33">
        <f t="shared" si="6"/>
        <v>7</v>
      </c>
      <c r="AC14" s="51">
        <v>5</v>
      </c>
      <c r="AD14" s="35">
        <f t="shared" si="14"/>
        <v>71.42857142857143</v>
      </c>
      <c r="AE14" s="51">
        <v>2</v>
      </c>
      <c r="AF14" s="35">
        <f t="shared" si="7"/>
        <v>28.571428571428573</v>
      </c>
      <c r="AH14" s="118"/>
    </row>
    <row r="15" spans="1:34" ht="21">
      <c r="A15" s="15" t="s">
        <v>42</v>
      </c>
      <c r="B15" s="37" t="s">
        <v>43</v>
      </c>
      <c r="C15" s="15" t="s">
        <v>28</v>
      </c>
      <c r="D15" s="104">
        <v>49</v>
      </c>
      <c r="E15" s="48">
        <v>10</v>
      </c>
      <c r="F15" s="18">
        <f t="shared" si="4"/>
        <v>20.408163265306122</v>
      </c>
      <c r="G15" s="48">
        <v>5</v>
      </c>
      <c r="H15" s="18">
        <f t="shared" si="5"/>
        <v>50</v>
      </c>
      <c r="I15" s="48">
        <v>0</v>
      </c>
      <c r="J15" s="20">
        <f t="shared" si="2"/>
        <v>0</v>
      </c>
      <c r="K15" s="21">
        <v>3</v>
      </c>
      <c r="L15" s="20">
        <f t="shared" si="10"/>
        <v>30</v>
      </c>
      <c r="M15" s="21">
        <v>0</v>
      </c>
      <c r="N15" s="20">
        <f t="shared" si="8"/>
        <v>0</v>
      </c>
      <c r="O15" s="21">
        <v>2</v>
      </c>
      <c r="P15" s="20">
        <f t="shared" si="3"/>
        <v>20</v>
      </c>
      <c r="Q15" s="21">
        <v>0</v>
      </c>
      <c r="R15" s="20">
        <f t="shared" si="9"/>
        <v>0</v>
      </c>
      <c r="S15" s="21">
        <v>0</v>
      </c>
      <c r="T15" s="20">
        <f t="shared" si="11"/>
        <v>0</v>
      </c>
      <c r="U15" s="21">
        <f t="shared" si="15"/>
        <v>2</v>
      </c>
      <c r="V15" s="22">
        <f t="shared" si="12"/>
        <v>5</v>
      </c>
      <c r="W15" s="22">
        <f t="shared" si="13"/>
        <v>8</v>
      </c>
      <c r="X15" s="23">
        <f t="shared" si="16"/>
        <v>62.5</v>
      </c>
      <c r="Y15" s="78">
        <v>8000</v>
      </c>
      <c r="Z15" s="78">
        <v>15000</v>
      </c>
      <c r="AA15" s="24">
        <v>11071.42857142857</v>
      </c>
      <c r="AB15" s="27">
        <f t="shared" si="6"/>
        <v>7</v>
      </c>
      <c r="AC15" s="49">
        <v>6</v>
      </c>
      <c r="AD15" s="29">
        <f t="shared" si="14"/>
        <v>85.71428571428571</v>
      </c>
      <c r="AE15" s="49">
        <v>1</v>
      </c>
      <c r="AF15" s="29">
        <f t="shared" si="7"/>
        <v>14.285714285714286</v>
      </c>
      <c r="AH15" s="118"/>
    </row>
    <row r="16" spans="1:34" ht="21">
      <c r="A16" s="15" t="s">
        <v>42</v>
      </c>
      <c r="B16" s="37" t="s">
        <v>44</v>
      </c>
      <c r="C16" s="15" t="s">
        <v>28</v>
      </c>
      <c r="D16" s="104">
        <v>42</v>
      </c>
      <c r="E16" s="48">
        <v>37</v>
      </c>
      <c r="F16" s="18">
        <f t="shared" si="4"/>
        <v>88.0952380952381</v>
      </c>
      <c r="G16" s="48">
        <v>10</v>
      </c>
      <c r="H16" s="18">
        <f>G16*100/E16</f>
        <v>27.027027027027028</v>
      </c>
      <c r="I16" s="48">
        <v>1</v>
      </c>
      <c r="J16" s="20">
        <f t="shared" si="2"/>
        <v>2.7027027027027026</v>
      </c>
      <c r="K16" s="21">
        <v>24</v>
      </c>
      <c r="L16" s="20">
        <f t="shared" si="10"/>
        <v>64.86486486486487</v>
      </c>
      <c r="M16" s="21">
        <v>0</v>
      </c>
      <c r="N16" s="20">
        <f t="shared" si="8"/>
        <v>0</v>
      </c>
      <c r="O16" s="21">
        <v>0</v>
      </c>
      <c r="P16" s="20">
        <f t="shared" si="3"/>
        <v>0</v>
      </c>
      <c r="Q16" s="21">
        <v>2</v>
      </c>
      <c r="R16" s="20">
        <f t="shared" si="9"/>
        <v>5.405405405405405</v>
      </c>
      <c r="S16" s="21">
        <v>0</v>
      </c>
      <c r="T16" s="20">
        <f t="shared" si="11"/>
        <v>0</v>
      </c>
      <c r="U16" s="21">
        <f t="shared" si="15"/>
        <v>2</v>
      </c>
      <c r="V16" s="22">
        <f t="shared" si="12"/>
        <v>13</v>
      </c>
      <c r="W16" s="22">
        <f t="shared" si="13"/>
        <v>37</v>
      </c>
      <c r="X16" s="23">
        <f t="shared" si="16"/>
        <v>35.13513513513514</v>
      </c>
      <c r="Y16" s="78">
        <v>5000</v>
      </c>
      <c r="Z16" s="78">
        <v>40000</v>
      </c>
      <c r="AA16" s="24">
        <v>12041.666666666666</v>
      </c>
      <c r="AB16" s="27">
        <f t="shared" si="6"/>
        <v>13</v>
      </c>
      <c r="AC16" s="49">
        <v>0</v>
      </c>
      <c r="AD16" s="29">
        <f t="shared" si="14"/>
        <v>0</v>
      </c>
      <c r="AE16" s="49">
        <v>13</v>
      </c>
      <c r="AF16" s="29">
        <f t="shared" si="7"/>
        <v>100</v>
      </c>
      <c r="AH16" s="118"/>
    </row>
    <row r="17" spans="1:34" ht="21">
      <c r="A17" s="15" t="s">
        <v>42</v>
      </c>
      <c r="B17" s="37" t="s">
        <v>45</v>
      </c>
      <c r="C17" s="15" t="s">
        <v>28</v>
      </c>
      <c r="D17" s="104">
        <v>32</v>
      </c>
      <c r="E17" s="48">
        <v>2</v>
      </c>
      <c r="F17" s="18">
        <f t="shared" si="4"/>
        <v>6.25</v>
      </c>
      <c r="G17" s="48">
        <v>0</v>
      </c>
      <c r="H17" s="18">
        <f t="shared" si="5"/>
        <v>0</v>
      </c>
      <c r="I17" s="48">
        <v>0</v>
      </c>
      <c r="J17" s="20">
        <f t="shared" si="2"/>
        <v>0</v>
      </c>
      <c r="K17" s="21">
        <v>2</v>
      </c>
      <c r="L17" s="20">
        <f t="shared" si="10"/>
        <v>100</v>
      </c>
      <c r="M17" s="21">
        <v>0</v>
      </c>
      <c r="N17" s="20">
        <f t="shared" si="8"/>
        <v>0</v>
      </c>
      <c r="O17" s="21">
        <v>0</v>
      </c>
      <c r="P17" s="20">
        <f t="shared" si="3"/>
        <v>0</v>
      </c>
      <c r="Q17" s="21">
        <v>0</v>
      </c>
      <c r="R17" s="20">
        <f t="shared" si="9"/>
        <v>0</v>
      </c>
      <c r="S17" s="21">
        <v>0</v>
      </c>
      <c r="T17" s="20">
        <f t="shared" si="11"/>
        <v>0</v>
      </c>
      <c r="U17" s="21">
        <f t="shared" si="15"/>
        <v>0</v>
      </c>
      <c r="V17" s="22">
        <f t="shared" si="12"/>
        <v>0</v>
      </c>
      <c r="W17" s="22">
        <f t="shared" si="13"/>
        <v>2</v>
      </c>
      <c r="X17" s="23">
        <f t="shared" si="16"/>
        <v>0</v>
      </c>
      <c r="Y17" s="78" t="s">
        <v>140</v>
      </c>
      <c r="Z17" s="78" t="s">
        <v>140</v>
      </c>
      <c r="AA17" s="24" t="s">
        <v>140</v>
      </c>
      <c r="AB17" s="27">
        <f t="shared" si="6"/>
        <v>0</v>
      </c>
      <c r="AC17" s="49">
        <v>0</v>
      </c>
      <c r="AD17" s="29">
        <v>0</v>
      </c>
      <c r="AE17" s="49">
        <v>0</v>
      </c>
      <c r="AF17" s="29">
        <v>0</v>
      </c>
      <c r="AH17" s="118"/>
    </row>
    <row r="18" spans="1:34" ht="21">
      <c r="A18" s="15" t="s">
        <v>42</v>
      </c>
      <c r="B18" s="37" t="s">
        <v>46</v>
      </c>
      <c r="C18" s="15" t="s">
        <v>28</v>
      </c>
      <c r="D18" s="104">
        <v>71</v>
      </c>
      <c r="E18" s="48">
        <v>57</v>
      </c>
      <c r="F18" s="18">
        <f t="shared" si="4"/>
        <v>80.28169014084507</v>
      </c>
      <c r="G18" s="48">
        <v>34</v>
      </c>
      <c r="H18" s="18">
        <f t="shared" si="5"/>
        <v>59.64912280701754</v>
      </c>
      <c r="I18" s="48">
        <v>3</v>
      </c>
      <c r="J18" s="20">
        <f t="shared" si="2"/>
        <v>5.2631578947368425</v>
      </c>
      <c r="K18" s="21">
        <v>9</v>
      </c>
      <c r="L18" s="20">
        <f t="shared" si="10"/>
        <v>15.789473684210526</v>
      </c>
      <c r="M18" s="21">
        <v>2</v>
      </c>
      <c r="N18" s="20">
        <f t="shared" si="8"/>
        <v>3.508771929824561</v>
      </c>
      <c r="O18" s="21">
        <v>6</v>
      </c>
      <c r="P18" s="20">
        <f t="shared" si="3"/>
        <v>10.526315789473685</v>
      </c>
      <c r="Q18" s="21">
        <v>2</v>
      </c>
      <c r="R18" s="20">
        <f t="shared" si="9"/>
        <v>3.508771929824561</v>
      </c>
      <c r="S18" s="21">
        <v>1</v>
      </c>
      <c r="T18" s="20">
        <f t="shared" si="11"/>
        <v>1.7543859649122806</v>
      </c>
      <c r="U18" s="21">
        <f t="shared" si="15"/>
        <v>9</v>
      </c>
      <c r="V18" s="22">
        <f t="shared" si="12"/>
        <v>40</v>
      </c>
      <c r="W18" s="22">
        <f t="shared" si="13"/>
        <v>49</v>
      </c>
      <c r="X18" s="23">
        <f t="shared" si="16"/>
        <v>81.63265306122449</v>
      </c>
      <c r="Y18" s="78">
        <v>9000</v>
      </c>
      <c r="Z18" s="78">
        <v>30000</v>
      </c>
      <c r="AA18" s="24">
        <v>15323.91304347826</v>
      </c>
      <c r="AB18" s="27">
        <f t="shared" si="6"/>
        <v>46</v>
      </c>
      <c r="AC18" s="49">
        <v>33</v>
      </c>
      <c r="AD18" s="29">
        <f t="shared" si="14"/>
        <v>71.73913043478261</v>
      </c>
      <c r="AE18" s="49">
        <v>13</v>
      </c>
      <c r="AF18" s="29">
        <f t="shared" si="7"/>
        <v>28.26086956521739</v>
      </c>
      <c r="AH18" s="118"/>
    </row>
    <row r="19" spans="1:34" ht="21">
      <c r="A19" s="15" t="s">
        <v>42</v>
      </c>
      <c r="B19" s="37" t="s">
        <v>47</v>
      </c>
      <c r="C19" s="15" t="s">
        <v>28</v>
      </c>
      <c r="D19" s="104">
        <v>35</v>
      </c>
      <c r="E19" s="48">
        <v>29</v>
      </c>
      <c r="F19" s="18">
        <f t="shared" si="4"/>
        <v>82.85714285714286</v>
      </c>
      <c r="G19" s="48">
        <v>16</v>
      </c>
      <c r="H19" s="18">
        <f t="shared" si="5"/>
        <v>55.172413793103445</v>
      </c>
      <c r="I19" s="48">
        <v>0</v>
      </c>
      <c r="J19" s="20">
        <f t="shared" si="2"/>
        <v>0</v>
      </c>
      <c r="K19" s="21">
        <v>7</v>
      </c>
      <c r="L19" s="20">
        <f t="shared" si="10"/>
        <v>24.137931034482758</v>
      </c>
      <c r="M19" s="21">
        <v>0</v>
      </c>
      <c r="N19" s="20">
        <f t="shared" si="8"/>
        <v>0</v>
      </c>
      <c r="O19" s="21">
        <v>4</v>
      </c>
      <c r="P19" s="20">
        <f t="shared" si="3"/>
        <v>13.793103448275861</v>
      </c>
      <c r="Q19" s="21">
        <v>1</v>
      </c>
      <c r="R19" s="20">
        <f t="shared" si="9"/>
        <v>3.4482758620689653</v>
      </c>
      <c r="S19" s="21">
        <v>1</v>
      </c>
      <c r="T19" s="20">
        <f t="shared" si="11"/>
        <v>3.4482758620689653</v>
      </c>
      <c r="U19" s="21">
        <f>S19+O19+Q19</f>
        <v>6</v>
      </c>
      <c r="V19" s="22">
        <f>G19+I19+Q19+S19</f>
        <v>18</v>
      </c>
      <c r="W19" s="22">
        <f>E19-M19-O19</f>
        <v>25</v>
      </c>
      <c r="X19" s="23">
        <f>V19*100/W19</f>
        <v>72</v>
      </c>
      <c r="Y19" s="78">
        <v>9600</v>
      </c>
      <c r="Z19" s="78">
        <v>25000</v>
      </c>
      <c r="AA19" s="24">
        <v>15552.380952380952</v>
      </c>
      <c r="AB19" s="27">
        <f t="shared" si="6"/>
        <v>22</v>
      </c>
      <c r="AC19" s="49">
        <v>13</v>
      </c>
      <c r="AD19" s="29">
        <f t="shared" si="14"/>
        <v>59.09090909090909</v>
      </c>
      <c r="AE19" s="49">
        <v>9</v>
      </c>
      <c r="AF19" s="29">
        <f t="shared" si="7"/>
        <v>40.90909090909091</v>
      </c>
      <c r="AH19" s="118"/>
    </row>
    <row r="20" spans="1:34" ht="21">
      <c r="A20" s="15" t="s">
        <v>42</v>
      </c>
      <c r="B20" s="37" t="s">
        <v>48</v>
      </c>
      <c r="C20" s="15" t="s">
        <v>28</v>
      </c>
      <c r="D20" s="104">
        <v>39</v>
      </c>
      <c r="E20" s="48">
        <v>13</v>
      </c>
      <c r="F20" s="18">
        <f t="shared" si="4"/>
        <v>33.333333333333336</v>
      </c>
      <c r="G20" s="48">
        <v>8</v>
      </c>
      <c r="H20" s="18">
        <f t="shared" si="5"/>
        <v>61.53846153846154</v>
      </c>
      <c r="I20" s="48">
        <v>0</v>
      </c>
      <c r="J20" s="20">
        <f t="shared" si="2"/>
        <v>0</v>
      </c>
      <c r="K20" s="21">
        <v>4</v>
      </c>
      <c r="L20" s="20">
        <f t="shared" si="10"/>
        <v>30.76923076923077</v>
      </c>
      <c r="M20" s="21">
        <v>0</v>
      </c>
      <c r="N20" s="20">
        <f t="shared" si="8"/>
        <v>0</v>
      </c>
      <c r="O20" s="21">
        <v>1</v>
      </c>
      <c r="P20" s="20">
        <f t="shared" si="3"/>
        <v>7.6923076923076925</v>
      </c>
      <c r="Q20" s="21">
        <v>0</v>
      </c>
      <c r="R20" s="20">
        <f t="shared" si="9"/>
        <v>0</v>
      </c>
      <c r="S20" s="21">
        <v>0</v>
      </c>
      <c r="T20" s="20">
        <f t="shared" si="11"/>
        <v>0</v>
      </c>
      <c r="U20" s="21">
        <f t="shared" si="15"/>
        <v>1</v>
      </c>
      <c r="V20" s="22">
        <f t="shared" si="12"/>
        <v>8</v>
      </c>
      <c r="W20" s="22">
        <f t="shared" si="13"/>
        <v>12</v>
      </c>
      <c r="X20" s="23">
        <f t="shared" si="16"/>
        <v>66.66666666666667</v>
      </c>
      <c r="Y20" s="78">
        <v>6000</v>
      </c>
      <c r="Z20" s="78">
        <v>15000</v>
      </c>
      <c r="AA20" s="24">
        <v>11222.222222222223</v>
      </c>
      <c r="AB20" s="27">
        <f t="shared" si="6"/>
        <v>9</v>
      </c>
      <c r="AC20" s="49">
        <v>3</v>
      </c>
      <c r="AD20" s="29">
        <f t="shared" si="14"/>
        <v>33.333333333333336</v>
      </c>
      <c r="AE20" s="49">
        <v>6</v>
      </c>
      <c r="AF20" s="29">
        <f t="shared" si="7"/>
        <v>66.66666666666667</v>
      </c>
      <c r="AH20" s="118"/>
    </row>
    <row r="21" spans="1:34" ht="21">
      <c r="A21" s="15" t="s">
        <v>49</v>
      </c>
      <c r="B21" s="37" t="s">
        <v>50</v>
      </c>
      <c r="C21" s="15" t="s">
        <v>28</v>
      </c>
      <c r="D21" s="104">
        <v>33</v>
      </c>
      <c r="E21" s="48">
        <v>15</v>
      </c>
      <c r="F21" s="18">
        <f t="shared" si="4"/>
        <v>45.45454545454545</v>
      </c>
      <c r="G21" s="48">
        <v>6</v>
      </c>
      <c r="H21" s="18">
        <f t="shared" si="5"/>
        <v>40</v>
      </c>
      <c r="I21" s="48">
        <v>0</v>
      </c>
      <c r="J21" s="20">
        <f t="shared" si="2"/>
        <v>0</v>
      </c>
      <c r="K21" s="21">
        <v>8</v>
      </c>
      <c r="L21" s="20">
        <f t="shared" si="10"/>
        <v>53.333333333333336</v>
      </c>
      <c r="M21" s="21">
        <v>0</v>
      </c>
      <c r="N21" s="20">
        <f t="shared" si="8"/>
        <v>0</v>
      </c>
      <c r="O21" s="21">
        <v>1</v>
      </c>
      <c r="P21" s="20">
        <f t="shared" si="3"/>
        <v>6.666666666666667</v>
      </c>
      <c r="Q21" s="21">
        <v>0</v>
      </c>
      <c r="R21" s="20">
        <f t="shared" si="9"/>
        <v>0</v>
      </c>
      <c r="S21" s="21">
        <v>0</v>
      </c>
      <c r="T21" s="20">
        <f t="shared" si="11"/>
        <v>0</v>
      </c>
      <c r="U21" s="21">
        <f t="shared" si="15"/>
        <v>1</v>
      </c>
      <c r="V21" s="22">
        <f t="shared" si="12"/>
        <v>6</v>
      </c>
      <c r="W21" s="22">
        <f t="shared" si="13"/>
        <v>14</v>
      </c>
      <c r="X21" s="23">
        <f t="shared" si="16"/>
        <v>42.857142857142854</v>
      </c>
      <c r="Y21" s="78">
        <v>8000</v>
      </c>
      <c r="Z21" s="78">
        <v>18000</v>
      </c>
      <c r="AA21" s="24">
        <v>11071.42857142857</v>
      </c>
      <c r="AB21" s="27">
        <f t="shared" si="6"/>
        <v>7</v>
      </c>
      <c r="AC21" s="49">
        <v>4</v>
      </c>
      <c r="AD21" s="29">
        <f t="shared" si="14"/>
        <v>57.142857142857146</v>
      </c>
      <c r="AE21" s="49">
        <v>3</v>
      </c>
      <c r="AF21" s="29">
        <f t="shared" si="7"/>
        <v>42.857142857142854</v>
      </c>
      <c r="AH21" s="118"/>
    </row>
    <row r="22" spans="1:34" ht="21">
      <c r="A22" s="15" t="s">
        <v>49</v>
      </c>
      <c r="B22" s="37" t="s">
        <v>51</v>
      </c>
      <c r="C22" s="15" t="s">
        <v>28</v>
      </c>
      <c r="D22" s="105">
        <v>67</v>
      </c>
      <c r="E22" s="48">
        <v>33</v>
      </c>
      <c r="F22" s="18">
        <f t="shared" si="4"/>
        <v>49.25373134328358</v>
      </c>
      <c r="G22" s="48">
        <v>19</v>
      </c>
      <c r="H22" s="18">
        <f t="shared" si="5"/>
        <v>57.57575757575758</v>
      </c>
      <c r="I22" s="48">
        <v>1</v>
      </c>
      <c r="J22" s="20">
        <f t="shared" si="2"/>
        <v>3.0303030303030303</v>
      </c>
      <c r="K22" s="21">
        <v>5</v>
      </c>
      <c r="L22" s="20">
        <f t="shared" si="10"/>
        <v>15.151515151515152</v>
      </c>
      <c r="M22" s="21">
        <v>0</v>
      </c>
      <c r="N22" s="20">
        <f t="shared" si="8"/>
        <v>0</v>
      </c>
      <c r="O22" s="21">
        <v>2</v>
      </c>
      <c r="P22" s="20">
        <f t="shared" si="3"/>
        <v>6.0606060606060606</v>
      </c>
      <c r="Q22" s="21">
        <v>5</v>
      </c>
      <c r="R22" s="20">
        <f t="shared" si="9"/>
        <v>15.151515151515152</v>
      </c>
      <c r="S22" s="21">
        <v>1</v>
      </c>
      <c r="T22" s="20">
        <f t="shared" si="11"/>
        <v>3.0303030303030303</v>
      </c>
      <c r="U22" s="21">
        <f t="shared" si="15"/>
        <v>8</v>
      </c>
      <c r="V22" s="22">
        <f t="shared" si="12"/>
        <v>26</v>
      </c>
      <c r="W22" s="22">
        <f t="shared" si="13"/>
        <v>31</v>
      </c>
      <c r="X22" s="23">
        <f t="shared" si="16"/>
        <v>83.87096774193549</v>
      </c>
      <c r="Y22" s="78">
        <v>5000</v>
      </c>
      <c r="Z22" s="78">
        <v>28000</v>
      </c>
      <c r="AA22" s="24">
        <v>15910.714285714286</v>
      </c>
      <c r="AB22" s="27">
        <f t="shared" si="6"/>
        <v>28</v>
      </c>
      <c r="AC22" s="49">
        <v>21</v>
      </c>
      <c r="AD22" s="29">
        <f t="shared" si="14"/>
        <v>75</v>
      </c>
      <c r="AE22" s="49">
        <v>7</v>
      </c>
      <c r="AF22" s="29">
        <f t="shared" si="7"/>
        <v>25</v>
      </c>
      <c r="AH22" s="118"/>
    </row>
    <row r="23" spans="1:34" ht="21">
      <c r="A23" s="15" t="s">
        <v>49</v>
      </c>
      <c r="B23" s="37" t="s">
        <v>52</v>
      </c>
      <c r="C23" s="15" t="s">
        <v>28</v>
      </c>
      <c r="D23" s="104">
        <v>30</v>
      </c>
      <c r="E23" s="48">
        <v>7</v>
      </c>
      <c r="F23" s="18">
        <f t="shared" si="4"/>
        <v>23.333333333333332</v>
      </c>
      <c r="G23" s="48">
        <v>5</v>
      </c>
      <c r="H23" s="18">
        <f t="shared" si="5"/>
        <v>71.42857142857143</v>
      </c>
      <c r="I23" s="48">
        <v>0</v>
      </c>
      <c r="J23" s="20">
        <f t="shared" si="2"/>
        <v>0</v>
      </c>
      <c r="K23" s="21">
        <v>1</v>
      </c>
      <c r="L23" s="20">
        <f t="shared" si="10"/>
        <v>14.285714285714286</v>
      </c>
      <c r="M23" s="21">
        <v>0</v>
      </c>
      <c r="N23" s="20">
        <f t="shared" si="8"/>
        <v>0</v>
      </c>
      <c r="O23" s="21">
        <v>0</v>
      </c>
      <c r="P23" s="20">
        <f t="shared" si="3"/>
        <v>0</v>
      </c>
      <c r="Q23" s="21">
        <v>1</v>
      </c>
      <c r="R23" s="20">
        <f t="shared" si="9"/>
        <v>14.285714285714286</v>
      </c>
      <c r="S23" s="21">
        <v>0</v>
      </c>
      <c r="T23" s="20">
        <f t="shared" si="11"/>
        <v>0</v>
      </c>
      <c r="U23" s="21">
        <f t="shared" si="15"/>
        <v>1</v>
      </c>
      <c r="V23" s="22">
        <f t="shared" si="12"/>
        <v>6</v>
      </c>
      <c r="W23" s="22">
        <f t="shared" si="13"/>
        <v>7</v>
      </c>
      <c r="X23" s="23">
        <f t="shared" si="16"/>
        <v>85.71428571428571</v>
      </c>
      <c r="Y23" s="78">
        <v>7000</v>
      </c>
      <c r="Z23" s="78">
        <v>20000</v>
      </c>
      <c r="AA23" s="24">
        <v>12250</v>
      </c>
      <c r="AB23" s="27">
        <f t="shared" si="6"/>
        <v>6</v>
      </c>
      <c r="AC23" s="49">
        <v>2</v>
      </c>
      <c r="AD23" s="29">
        <f t="shared" si="14"/>
        <v>33.333333333333336</v>
      </c>
      <c r="AE23" s="49">
        <v>4</v>
      </c>
      <c r="AF23" s="29">
        <f t="shared" si="7"/>
        <v>66.66666666666667</v>
      </c>
      <c r="AH23" s="118"/>
    </row>
    <row r="24" spans="1:34" ht="21">
      <c r="A24" s="15" t="s">
        <v>53</v>
      </c>
      <c r="B24" s="37" t="s">
        <v>55</v>
      </c>
      <c r="C24" s="15" t="s">
        <v>33</v>
      </c>
      <c r="D24" s="104">
        <v>4</v>
      </c>
      <c r="E24" s="48">
        <v>0</v>
      </c>
      <c r="F24" s="18">
        <f t="shared" si="4"/>
        <v>0</v>
      </c>
      <c r="G24" s="48">
        <v>0</v>
      </c>
      <c r="H24" s="23">
        <v>0</v>
      </c>
      <c r="I24" s="48">
        <v>0</v>
      </c>
      <c r="J24" s="23">
        <v>0</v>
      </c>
      <c r="K24" s="21">
        <v>0</v>
      </c>
      <c r="L24" s="23">
        <v>0</v>
      </c>
      <c r="M24" s="21">
        <v>0</v>
      </c>
      <c r="N24" s="23">
        <v>0</v>
      </c>
      <c r="O24" s="21">
        <v>0</v>
      </c>
      <c r="P24" s="23">
        <v>0</v>
      </c>
      <c r="Q24" s="21">
        <v>0</v>
      </c>
      <c r="R24" s="23">
        <v>0</v>
      </c>
      <c r="S24" s="21">
        <v>0</v>
      </c>
      <c r="T24" s="23">
        <v>0</v>
      </c>
      <c r="U24" s="21">
        <f>S24+O24+Q24</f>
        <v>0</v>
      </c>
      <c r="V24" s="22">
        <f t="shared" si="12"/>
        <v>0</v>
      </c>
      <c r="W24" s="22">
        <f t="shared" si="13"/>
        <v>0</v>
      </c>
      <c r="X24" s="23">
        <v>0</v>
      </c>
      <c r="Y24" s="78" t="s">
        <v>140</v>
      </c>
      <c r="Z24" s="78" t="s">
        <v>140</v>
      </c>
      <c r="AA24" s="24" t="s">
        <v>140</v>
      </c>
      <c r="AB24" s="27">
        <f>SUM(O24+Q24+S24+G24+I24)</f>
        <v>0</v>
      </c>
      <c r="AC24" s="49">
        <v>0</v>
      </c>
      <c r="AD24" s="29">
        <v>0</v>
      </c>
      <c r="AE24" s="49">
        <v>0</v>
      </c>
      <c r="AF24" s="29">
        <v>0</v>
      </c>
      <c r="AH24" s="118"/>
    </row>
    <row r="25" spans="1:34" ht="21">
      <c r="A25" s="15" t="s">
        <v>53</v>
      </c>
      <c r="B25" s="37" t="s">
        <v>56</v>
      </c>
      <c r="C25" s="15" t="s">
        <v>33</v>
      </c>
      <c r="D25" s="104">
        <v>2</v>
      </c>
      <c r="E25" s="48">
        <v>0</v>
      </c>
      <c r="F25" s="18">
        <f t="shared" si="4"/>
        <v>0</v>
      </c>
      <c r="G25" s="48">
        <v>0</v>
      </c>
      <c r="H25" s="23">
        <v>0</v>
      </c>
      <c r="I25" s="48">
        <v>0</v>
      </c>
      <c r="J25" s="23">
        <v>0</v>
      </c>
      <c r="K25" s="21">
        <v>0</v>
      </c>
      <c r="L25" s="23">
        <v>0</v>
      </c>
      <c r="M25" s="21">
        <v>0</v>
      </c>
      <c r="N25" s="23">
        <v>0</v>
      </c>
      <c r="O25" s="21">
        <v>0</v>
      </c>
      <c r="P25" s="23">
        <v>0</v>
      </c>
      <c r="Q25" s="21">
        <v>0</v>
      </c>
      <c r="R25" s="23">
        <v>0</v>
      </c>
      <c r="S25" s="21">
        <v>0</v>
      </c>
      <c r="T25" s="23">
        <v>0</v>
      </c>
      <c r="U25" s="21">
        <f t="shared" si="15"/>
        <v>0</v>
      </c>
      <c r="V25" s="22">
        <f t="shared" si="12"/>
        <v>0</v>
      </c>
      <c r="W25" s="22">
        <f t="shared" si="13"/>
        <v>0</v>
      </c>
      <c r="X25" s="23">
        <v>0</v>
      </c>
      <c r="Y25" s="78" t="s">
        <v>140</v>
      </c>
      <c r="Z25" s="78" t="s">
        <v>140</v>
      </c>
      <c r="AA25" s="24" t="s">
        <v>140</v>
      </c>
      <c r="AB25" s="27">
        <f>SUM(O25+Q25+S25+G25+I25)</f>
        <v>0</v>
      </c>
      <c r="AC25" s="49">
        <v>0</v>
      </c>
      <c r="AD25" s="29">
        <v>0</v>
      </c>
      <c r="AE25" s="49">
        <v>0</v>
      </c>
      <c r="AF25" s="29">
        <v>0</v>
      </c>
      <c r="AH25" s="118"/>
    </row>
    <row r="26" spans="1:34" ht="21">
      <c r="A26" s="15" t="s">
        <v>53</v>
      </c>
      <c r="B26" s="37" t="s">
        <v>57</v>
      </c>
      <c r="C26" s="15" t="s">
        <v>33</v>
      </c>
      <c r="D26" s="104">
        <v>1</v>
      </c>
      <c r="E26" s="48">
        <v>0</v>
      </c>
      <c r="F26" s="18">
        <f t="shared" si="4"/>
        <v>0</v>
      </c>
      <c r="G26" s="50">
        <v>0</v>
      </c>
      <c r="H26" s="23">
        <v>0</v>
      </c>
      <c r="I26" s="50">
        <v>0</v>
      </c>
      <c r="J26" s="23">
        <v>0</v>
      </c>
      <c r="K26" s="21">
        <v>0</v>
      </c>
      <c r="L26" s="23">
        <v>0</v>
      </c>
      <c r="M26" s="21">
        <v>0</v>
      </c>
      <c r="N26" s="23">
        <v>0</v>
      </c>
      <c r="O26" s="21">
        <v>0</v>
      </c>
      <c r="P26" s="23">
        <v>0</v>
      </c>
      <c r="Q26" s="21">
        <v>0</v>
      </c>
      <c r="R26" s="23">
        <v>0</v>
      </c>
      <c r="S26" s="21">
        <v>0</v>
      </c>
      <c r="T26" s="23">
        <v>0</v>
      </c>
      <c r="U26" s="21">
        <f t="shared" si="15"/>
        <v>0</v>
      </c>
      <c r="V26" s="22">
        <f t="shared" si="12"/>
        <v>0</v>
      </c>
      <c r="W26" s="22">
        <f t="shared" si="13"/>
        <v>0</v>
      </c>
      <c r="X26" s="23">
        <v>0</v>
      </c>
      <c r="Y26" s="78" t="s">
        <v>140</v>
      </c>
      <c r="Z26" s="78" t="s">
        <v>140</v>
      </c>
      <c r="AA26" s="24" t="s">
        <v>140</v>
      </c>
      <c r="AB26" s="27">
        <f>SUM(O26+Q26+S26+G26+I26)</f>
        <v>0</v>
      </c>
      <c r="AC26" s="49">
        <v>0</v>
      </c>
      <c r="AD26" s="29">
        <v>0</v>
      </c>
      <c r="AE26" s="49">
        <v>0</v>
      </c>
      <c r="AF26" s="29">
        <v>0</v>
      </c>
      <c r="AH26" s="118"/>
    </row>
    <row r="27" spans="1:34" ht="21">
      <c r="A27" s="15" t="s">
        <v>53</v>
      </c>
      <c r="B27" s="44" t="s">
        <v>58</v>
      </c>
      <c r="C27" s="15" t="s">
        <v>33</v>
      </c>
      <c r="D27" s="105">
        <v>5</v>
      </c>
      <c r="E27" s="17">
        <v>1</v>
      </c>
      <c r="F27" s="18">
        <f t="shared" si="4"/>
        <v>20</v>
      </c>
      <c r="G27" s="17">
        <v>0</v>
      </c>
      <c r="H27" s="18">
        <f>G27*100/E27</f>
        <v>0</v>
      </c>
      <c r="I27" s="48">
        <v>0</v>
      </c>
      <c r="J27" s="20">
        <f t="shared" si="2"/>
        <v>0</v>
      </c>
      <c r="K27" s="21">
        <v>0</v>
      </c>
      <c r="L27" s="20">
        <f t="shared" si="10"/>
        <v>0</v>
      </c>
      <c r="M27" s="21">
        <v>0</v>
      </c>
      <c r="N27" s="20">
        <f t="shared" si="8"/>
        <v>0</v>
      </c>
      <c r="O27" s="21">
        <v>1</v>
      </c>
      <c r="P27" s="23">
        <v>0</v>
      </c>
      <c r="Q27" s="21">
        <v>0</v>
      </c>
      <c r="R27" s="20">
        <f t="shared" si="9"/>
        <v>0</v>
      </c>
      <c r="S27" s="21">
        <v>0</v>
      </c>
      <c r="T27" s="20">
        <f t="shared" si="11"/>
        <v>0</v>
      </c>
      <c r="U27" s="21">
        <f>S27+O27+Q27</f>
        <v>1</v>
      </c>
      <c r="V27" s="22">
        <f>G27+I27+Q27+S27</f>
        <v>0</v>
      </c>
      <c r="W27" s="22">
        <f>E27-M27-O27</f>
        <v>0</v>
      </c>
      <c r="X27" s="23">
        <v>0</v>
      </c>
      <c r="Y27" s="78">
        <v>20000</v>
      </c>
      <c r="Z27" s="78">
        <v>20000</v>
      </c>
      <c r="AA27" s="107">
        <v>20000</v>
      </c>
      <c r="AB27" s="27">
        <f t="shared" si="6"/>
        <v>1</v>
      </c>
      <c r="AC27" s="49">
        <v>1</v>
      </c>
      <c r="AD27" s="29">
        <f t="shared" si="14"/>
        <v>100</v>
      </c>
      <c r="AE27" s="49">
        <v>0</v>
      </c>
      <c r="AF27" s="29">
        <f t="shared" si="7"/>
        <v>0</v>
      </c>
      <c r="AH27" s="118"/>
    </row>
    <row r="28" spans="1:34" ht="21">
      <c r="A28" s="53"/>
      <c r="B28" s="38" t="s">
        <v>61</v>
      </c>
      <c r="C28" s="54"/>
      <c r="D28" s="9">
        <f>SUM(D29:D33)</f>
        <v>220</v>
      </c>
      <c r="E28" s="47">
        <f>SUM(E29:E33)</f>
        <v>166</v>
      </c>
      <c r="F28" s="12">
        <f t="shared" si="4"/>
        <v>75.45454545454545</v>
      </c>
      <c r="G28" s="47">
        <f>SUM(G29:G33)</f>
        <v>103</v>
      </c>
      <c r="H28" s="12">
        <f>G28*100/E28</f>
        <v>62.04819277108434</v>
      </c>
      <c r="I28" s="47">
        <f>SUM(I29:I33)</f>
        <v>1</v>
      </c>
      <c r="J28" s="43">
        <f aca="true" t="shared" si="17" ref="J28:J34">I28*100/E28</f>
        <v>0.6024096385542169</v>
      </c>
      <c r="K28" s="47">
        <f>SUM(K29:K33)</f>
        <v>32</v>
      </c>
      <c r="L28" s="43">
        <f>K28*100/E28</f>
        <v>19.27710843373494</v>
      </c>
      <c r="M28" s="47">
        <f>SUM(M29:M33)</f>
        <v>1</v>
      </c>
      <c r="N28" s="43">
        <f>M28*100/E28</f>
        <v>0.6024096385542169</v>
      </c>
      <c r="O28" s="47">
        <f>SUM(O29:O33)</f>
        <v>16</v>
      </c>
      <c r="P28" s="43">
        <f>O28*100/E28</f>
        <v>9.63855421686747</v>
      </c>
      <c r="Q28" s="47">
        <f>SUM(Q29:Q33)</f>
        <v>9</v>
      </c>
      <c r="R28" s="43">
        <f>Q28*100/E28</f>
        <v>5.421686746987952</v>
      </c>
      <c r="S28" s="47">
        <f>SUM(S29:S33)</f>
        <v>4</v>
      </c>
      <c r="T28" s="43">
        <f>S28*100/E28</f>
        <v>2.4096385542168677</v>
      </c>
      <c r="U28" s="41">
        <f>SUM(U29:U33)</f>
        <v>29</v>
      </c>
      <c r="V28" s="41">
        <f>SUM(V29:V33)</f>
        <v>117</v>
      </c>
      <c r="W28" s="41">
        <f>SUM(W29:W33)</f>
        <v>149</v>
      </c>
      <c r="X28" s="43">
        <f aca="true" t="shared" si="18" ref="X28:X35">V28*100/W28</f>
        <v>78.52348993288591</v>
      </c>
      <c r="Y28" s="109">
        <f>MIN(Y29:Y33)</f>
        <v>6000</v>
      </c>
      <c r="Z28" s="109">
        <f>MAX(Z29:Z33)</f>
        <v>35000</v>
      </c>
      <c r="AA28" s="40">
        <v>14179.75</v>
      </c>
      <c r="AB28" s="41">
        <f>SUM(AB29:AB33)</f>
        <v>133</v>
      </c>
      <c r="AC28" s="9">
        <f>SUM(AC29:AC33)</f>
        <v>98</v>
      </c>
      <c r="AD28" s="43">
        <f>AC28*100/AB28</f>
        <v>73.6842105263158</v>
      </c>
      <c r="AE28" s="9">
        <f>SUM(AE29:AE33)</f>
        <v>35</v>
      </c>
      <c r="AF28" s="43">
        <f>AE28*100/AB28</f>
        <v>26.31578947368421</v>
      </c>
      <c r="AH28" s="118"/>
    </row>
    <row r="29" spans="1:34" ht="21">
      <c r="A29" s="15" t="s">
        <v>26</v>
      </c>
      <c r="B29" s="37" t="s">
        <v>62</v>
      </c>
      <c r="C29" s="15" t="s">
        <v>28</v>
      </c>
      <c r="D29" s="105">
        <v>78</v>
      </c>
      <c r="E29" s="55">
        <v>57</v>
      </c>
      <c r="F29" s="18">
        <f t="shared" si="4"/>
        <v>73.07692307692308</v>
      </c>
      <c r="G29" s="55">
        <v>40</v>
      </c>
      <c r="H29" s="18">
        <f t="shared" si="5"/>
        <v>70.17543859649123</v>
      </c>
      <c r="I29" s="17">
        <v>0</v>
      </c>
      <c r="J29" s="20">
        <f t="shared" si="17"/>
        <v>0</v>
      </c>
      <c r="K29" s="21">
        <v>10</v>
      </c>
      <c r="L29" s="20">
        <f t="shared" si="10"/>
        <v>17.54385964912281</v>
      </c>
      <c r="M29" s="21">
        <v>0</v>
      </c>
      <c r="N29" s="20">
        <v>0</v>
      </c>
      <c r="O29" s="21">
        <v>3</v>
      </c>
      <c r="P29" s="20">
        <f t="shared" si="3"/>
        <v>5.2631578947368425</v>
      </c>
      <c r="Q29" s="21">
        <v>3</v>
      </c>
      <c r="R29" s="20">
        <f>Q29*100/$E29</f>
        <v>5.2631578947368425</v>
      </c>
      <c r="S29" s="21">
        <v>1</v>
      </c>
      <c r="T29" s="20">
        <f t="shared" si="11"/>
        <v>1.7543859649122806</v>
      </c>
      <c r="U29" s="21">
        <f>S29+O29+Q29</f>
        <v>7</v>
      </c>
      <c r="V29" s="22">
        <f>G29+I29+Q29+S29</f>
        <v>44</v>
      </c>
      <c r="W29" s="22">
        <f>E29-M29-O29</f>
        <v>54</v>
      </c>
      <c r="X29" s="23">
        <f t="shared" si="18"/>
        <v>81.48148148148148</v>
      </c>
      <c r="Y29" s="78">
        <v>8500</v>
      </c>
      <c r="Z29" s="78">
        <v>16000</v>
      </c>
      <c r="AA29" s="25">
        <v>11664.191489361701</v>
      </c>
      <c r="AB29" s="27">
        <f t="shared" si="6"/>
        <v>47</v>
      </c>
      <c r="AC29" s="56">
        <v>32</v>
      </c>
      <c r="AD29" s="29">
        <f>(AC29*100)/AB29</f>
        <v>68.08510638297872</v>
      </c>
      <c r="AE29" s="56">
        <v>15</v>
      </c>
      <c r="AF29" s="29">
        <f t="shared" si="7"/>
        <v>31.914893617021278</v>
      </c>
      <c r="AH29" s="118"/>
    </row>
    <row r="30" spans="1:34" ht="21">
      <c r="A30" s="15" t="s">
        <v>26</v>
      </c>
      <c r="B30" s="37" t="s">
        <v>63</v>
      </c>
      <c r="C30" s="15" t="s">
        <v>28</v>
      </c>
      <c r="D30" s="104">
        <v>53</v>
      </c>
      <c r="E30" s="55">
        <v>33</v>
      </c>
      <c r="F30" s="18">
        <f>E30*100/D30</f>
        <v>62.264150943396224</v>
      </c>
      <c r="G30" s="55">
        <v>22</v>
      </c>
      <c r="H30" s="18">
        <f t="shared" si="5"/>
        <v>66.66666666666667</v>
      </c>
      <c r="I30" s="17">
        <v>0</v>
      </c>
      <c r="J30" s="20">
        <f t="shared" si="17"/>
        <v>0</v>
      </c>
      <c r="K30" s="21">
        <v>3</v>
      </c>
      <c r="L30" s="20">
        <f t="shared" si="10"/>
        <v>9.090909090909092</v>
      </c>
      <c r="M30" s="21">
        <v>0</v>
      </c>
      <c r="N30" s="20">
        <v>0</v>
      </c>
      <c r="O30" s="21">
        <v>5</v>
      </c>
      <c r="P30" s="20">
        <f t="shared" si="3"/>
        <v>15.151515151515152</v>
      </c>
      <c r="Q30" s="21">
        <v>2</v>
      </c>
      <c r="R30" s="20">
        <f>Q30*100/$E30</f>
        <v>6.0606060606060606</v>
      </c>
      <c r="S30" s="21">
        <v>1</v>
      </c>
      <c r="T30" s="20">
        <f t="shared" si="11"/>
        <v>3.0303030303030303</v>
      </c>
      <c r="U30" s="21">
        <f>S30+O30+Q30</f>
        <v>8</v>
      </c>
      <c r="V30" s="22">
        <f>G30+I30+Q30+S30</f>
        <v>25</v>
      </c>
      <c r="W30" s="22">
        <f>E30-M30-O30</f>
        <v>28</v>
      </c>
      <c r="X30" s="23">
        <f t="shared" si="18"/>
        <v>89.28571428571429</v>
      </c>
      <c r="Y30" s="78">
        <v>7000</v>
      </c>
      <c r="Z30" s="78">
        <v>35000</v>
      </c>
      <c r="AA30" s="25">
        <v>14175.172413793103</v>
      </c>
      <c r="AB30" s="27">
        <f t="shared" si="6"/>
        <v>30</v>
      </c>
      <c r="AC30" s="56">
        <v>22</v>
      </c>
      <c r="AD30" s="29">
        <f>(AC30*100)/AB30</f>
        <v>73.33333333333333</v>
      </c>
      <c r="AE30" s="56">
        <v>8</v>
      </c>
      <c r="AF30" s="29">
        <f t="shared" si="7"/>
        <v>26.666666666666668</v>
      </c>
      <c r="AH30" s="118"/>
    </row>
    <row r="31" spans="1:34" ht="21">
      <c r="A31" s="15" t="s">
        <v>64</v>
      </c>
      <c r="B31" s="37" t="s">
        <v>65</v>
      </c>
      <c r="C31" s="15" t="s">
        <v>28</v>
      </c>
      <c r="D31" s="104">
        <v>35</v>
      </c>
      <c r="E31" s="55">
        <v>27</v>
      </c>
      <c r="F31" s="18">
        <f>E31*100/D31</f>
        <v>77.14285714285714</v>
      </c>
      <c r="G31" s="55">
        <v>18</v>
      </c>
      <c r="H31" s="18">
        <f t="shared" si="5"/>
        <v>66.66666666666667</v>
      </c>
      <c r="I31" s="17">
        <v>1</v>
      </c>
      <c r="J31" s="20">
        <f t="shared" si="17"/>
        <v>3.7037037037037037</v>
      </c>
      <c r="K31" s="21">
        <v>6</v>
      </c>
      <c r="L31" s="20">
        <f t="shared" si="10"/>
        <v>22.22222222222222</v>
      </c>
      <c r="M31" s="21">
        <v>0</v>
      </c>
      <c r="N31" s="20">
        <v>0</v>
      </c>
      <c r="O31" s="21">
        <v>0</v>
      </c>
      <c r="P31" s="20">
        <f t="shared" si="3"/>
        <v>0</v>
      </c>
      <c r="Q31" s="21">
        <v>2</v>
      </c>
      <c r="R31" s="20">
        <f>Q31*100/$E31</f>
        <v>7.407407407407407</v>
      </c>
      <c r="S31" s="21">
        <v>0</v>
      </c>
      <c r="T31" s="20">
        <f t="shared" si="11"/>
        <v>0</v>
      </c>
      <c r="U31" s="21">
        <f>S31+O31+Q31</f>
        <v>2</v>
      </c>
      <c r="V31" s="22">
        <f>G31+I31+Q31+S31</f>
        <v>21</v>
      </c>
      <c r="W31" s="22">
        <f>E31-M31-O31</f>
        <v>27</v>
      </c>
      <c r="X31" s="23">
        <f t="shared" si="18"/>
        <v>77.77777777777777</v>
      </c>
      <c r="Y31" s="78">
        <v>6000</v>
      </c>
      <c r="Z31" s="78">
        <v>20000</v>
      </c>
      <c r="AA31" s="25">
        <v>12634.761904761905</v>
      </c>
      <c r="AB31" s="27">
        <f t="shared" si="6"/>
        <v>21</v>
      </c>
      <c r="AC31" s="56">
        <v>14</v>
      </c>
      <c r="AD31" s="29">
        <f>(AC31*100)/AB31</f>
        <v>66.66666666666667</v>
      </c>
      <c r="AE31" s="56">
        <v>7</v>
      </c>
      <c r="AF31" s="29">
        <f t="shared" si="7"/>
        <v>33.333333333333336</v>
      </c>
      <c r="AH31" s="118"/>
    </row>
    <row r="32" spans="1:34" ht="21">
      <c r="A32" s="15" t="s">
        <v>26</v>
      </c>
      <c r="B32" s="37" t="s">
        <v>66</v>
      </c>
      <c r="C32" s="15" t="s">
        <v>28</v>
      </c>
      <c r="D32" s="104">
        <v>49</v>
      </c>
      <c r="E32" s="55">
        <v>44</v>
      </c>
      <c r="F32" s="18">
        <f t="shared" si="4"/>
        <v>89.79591836734694</v>
      </c>
      <c r="G32" s="55">
        <v>23</v>
      </c>
      <c r="H32" s="18">
        <f t="shared" si="5"/>
        <v>52.27272727272727</v>
      </c>
      <c r="I32" s="17">
        <v>0</v>
      </c>
      <c r="J32" s="20">
        <f t="shared" si="17"/>
        <v>0</v>
      </c>
      <c r="K32" s="21">
        <v>13</v>
      </c>
      <c r="L32" s="20">
        <f t="shared" si="10"/>
        <v>29.545454545454547</v>
      </c>
      <c r="M32" s="21">
        <v>1</v>
      </c>
      <c r="N32" s="20">
        <f>M32*100/E32</f>
        <v>2.272727272727273</v>
      </c>
      <c r="O32" s="21">
        <v>4</v>
      </c>
      <c r="P32" s="20">
        <f t="shared" si="3"/>
        <v>9.090909090909092</v>
      </c>
      <c r="Q32" s="21">
        <v>2</v>
      </c>
      <c r="R32" s="20">
        <f>Q32*100/$E32</f>
        <v>4.545454545454546</v>
      </c>
      <c r="S32" s="21">
        <v>1</v>
      </c>
      <c r="T32" s="20">
        <f t="shared" si="11"/>
        <v>2.272727272727273</v>
      </c>
      <c r="U32" s="21">
        <f>S32+O32+Q32</f>
        <v>7</v>
      </c>
      <c r="V32" s="22">
        <f>G32+I32+Q32+S32</f>
        <v>26</v>
      </c>
      <c r="W32" s="22">
        <f>E32-M32-O32</f>
        <v>39</v>
      </c>
      <c r="X32" s="23">
        <f t="shared" si="18"/>
        <v>66.66666666666667</v>
      </c>
      <c r="Y32" s="78">
        <v>9000</v>
      </c>
      <c r="Z32" s="78">
        <v>30000</v>
      </c>
      <c r="AA32" s="26">
        <v>17563.333333333332</v>
      </c>
      <c r="AB32" s="27">
        <f t="shared" si="6"/>
        <v>30</v>
      </c>
      <c r="AC32" s="56">
        <v>25</v>
      </c>
      <c r="AD32" s="29">
        <f>(AC32*100)/AB32</f>
        <v>83.33333333333333</v>
      </c>
      <c r="AE32" s="56">
        <v>5</v>
      </c>
      <c r="AF32" s="29">
        <f t="shared" si="7"/>
        <v>16.666666666666668</v>
      </c>
      <c r="AH32" s="118"/>
    </row>
    <row r="33" spans="1:34" ht="21">
      <c r="A33" s="15" t="s">
        <v>31</v>
      </c>
      <c r="B33" s="37" t="s">
        <v>67</v>
      </c>
      <c r="C33" s="15" t="s">
        <v>33</v>
      </c>
      <c r="D33" s="104">
        <v>5</v>
      </c>
      <c r="E33" s="55">
        <v>5</v>
      </c>
      <c r="F33" s="18">
        <f t="shared" si="4"/>
        <v>100</v>
      </c>
      <c r="G33" s="55">
        <v>0</v>
      </c>
      <c r="H33" s="18">
        <f t="shared" si="5"/>
        <v>0</v>
      </c>
      <c r="I33" s="17">
        <v>0</v>
      </c>
      <c r="J33" s="20">
        <f t="shared" si="17"/>
        <v>0</v>
      </c>
      <c r="K33" s="21">
        <v>0</v>
      </c>
      <c r="L33" s="20">
        <v>0</v>
      </c>
      <c r="M33" s="21">
        <v>0</v>
      </c>
      <c r="N33" s="20">
        <v>0</v>
      </c>
      <c r="O33" s="21">
        <v>4</v>
      </c>
      <c r="P33" s="20">
        <f t="shared" si="3"/>
        <v>80</v>
      </c>
      <c r="Q33" s="21">
        <v>0</v>
      </c>
      <c r="R33" s="20">
        <f>Q33*100/$E33</f>
        <v>0</v>
      </c>
      <c r="S33" s="21">
        <v>1</v>
      </c>
      <c r="T33" s="20">
        <f t="shared" si="11"/>
        <v>20</v>
      </c>
      <c r="U33" s="21">
        <f>S33+O33+Q33</f>
        <v>5</v>
      </c>
      <c r="V33" s="22">
        <f>G33+I33+Q33+S33</f>
        <v>1</v>
      </c>
      <c r="W33" s="22">
        <f>E33-M33-O33</f>
        <v>1</v>
      </c>
      <c r="X33" s="23">
        <f t="shared" si="18"/>
        <v>100</v>
      </c>
      <c r="Y33" s="78">
        <v>17000</v>
      </c>
      <c r="Z33" s="78">
        <v>30000</v>
      </c>
      <c r="AA33" s="26">
        <v>24040</v>
      </c>
      <c r="AB33" s="27">
        <f t="shared" si="6"/>
        <v>5</v>
      </c>
      <c r="AC33" s="56">
        <v>5</v>
      </c>
      <c r="AD33" s="29">
        <f>(AC33*100)/AB33</f>
        <v>100</v>
      </c>
      <c r="AE33" s="56">
        <v>0</v>
      </c>
      <c r="AF33" s="29">
        <f t="shared" si="7"/>
        <v>0</v>
      </c>
      <c r="AH33" s="118"/>
    </row>
    <row r="34" spans="1:34" ht="21">
      <c r="A34" s="9"/>
      <c r="B34" s="57" t="s">
        <v>68</v>
      </c>
      <c r="C34" s="39"/>
      <c r="D34" s="9">
        <f>SUM(D35:D52)</f>
        <v>292</v>
      </c>
      <c r="E34" s="47">
        <f>SUM(E35:E52)</f>
        <v>242</v>
      </c>
      <c r="F34" s="12">
        <f t="shared" si="4"/>
        <v>82.87671232876713</v>
      </c>
      <c r="G34" s="47">
        <f>SUM(G35:G52)</f>
        <v>113</v>
      </c>
      <c r="H34" s="12">
        <f>G34*100/E34</f>
        <v>46.69421487603306</v>
      </c>
      <c r="I34" s="47">
        <f>SUM(I35:I52)</f>
        <v>6</v>
      </c>
      <c r="J34" s="43">
        <f t="shared" si="17"/>
        <v>2.479338842975207</v>
      </c>
      <c r="K34" s="41">
        <f>SUM(K35:K52)</f>
        <v>73</v>
      </c>
      <c r="L34" s="43">
        <f>K34*100/E34</f>
        <v>30.165289256198346</v>
      </c>
      <c r="M34" s="41">
        <f>SUM(M35:M52)</f>
        <v>8</v>
      </c>
      <c r="N34" s="43">
        <f>M34*100/E34</f>
        <v>3.3057851239669422</v>
      </c>
      <c r="O34" s="41">
        <f>SUM(O35:O52)</f>
        <v>19</v>
      </c>
      <c r="P34" s="43">
        <f>O34*100/E34</f>
        <v>7.851239669421488</v>
      </c>
      <c r="Q34" s="41">
        <f>SUM(Q35:Q52)</f>
        <v>20</v>
      </c>
      <c r="R34" s="43">
        <f>Q34*100/E34</f>
        <v>8.264462809917354</v>
      </c>
      <c r="S34" s="41">
        <f>SUM(S35:S52)</f>
        <v>3</v>
      </c>
      <c r="T34" s="43">
        <f>S34*100/E34</f>
        <v>1.2396694214876034</v>
      </c>
      <c r="U34" s="41">
        <f>SUM(U35:U52)</f>
        <v>42</v>
      </c>
      <c r="V34" s="41">
        <f>SUM(V35:V52)</f>
        <v>142</v>
      </c>
      <c r="W34" s="41">
        <f>SUM(W35:W52)</f>
        <v>215</v>
      </c>
      <c r="X34" s="43">
        <f t="shared" si="18"/>
        <v>66.04651162790698</v>
      </c>
      <c r="Y34" s="109">
        <f>MIN(Y35:Y52)</f>
        <v>5000</v>
      </c>
      <c r="Z34" s="109">
        <f>MAX(Z35:Z52)</f>
        <v>37000</v>
      </c>
      <c r="AA34" s="40">
        <v>13860.25</v>
      </c>
      <c r="AB34" s="41">
        <f>SUM(AB35:AB52)</f>
        <v>161</v>
      </c>
      <c r="AC34" s="9">
        <f>SUM(AC35:AC52)</f>
        <v>89</v>
      </c>
      <c r="AD34" s="43">
        <f>AC34*100/AB34</f>
        <v>55.27950310559006</v>
      </c>
      <c r="AE34" s="9">
        <f>SUM(AE35:AE52)</f>
        <v>72</v>
      </c>
      <c r="AF34" s="43">
        <f>AE34*100/AB34</f>
        <v>44.72049689440994</v>
      </c>
      <c r="AH34" s="118"/>
    </row>
    <row r="35" spans="1:34" ht="21">
      <c r="A35" s="15" t="s">
        <v>26</v>
      </c>
      <c r="B35" s="37" t="s">
        <v>69</v>
      </c>
      <c r="C35" s="15" t="s">
        <v>28</v>
      </c>
      <c r="D35" s="104">
        <v>35</v>
      </c>
      <c r="E35" s="58">
        <v>22</v>
      </c>
      <c r="F35" s="18">
        <f t="shared" si="4"/>
        <v>62.857142857142854</v>
      </c>
      <c r="G35" s="58">
        <v>17</v>
      </c>
      <c r="H35" s="18">
        <f aca="true" t="shared" si="19" ref="H35:H70">G35*100/E35</f>
        <v>77.27272727272727</v>
      </c>
      <c r="I35" s="58">
        <v>1</v>
      </c>
      <c r="J35" s="20">
        <f aca="true" t="shared" si="20" ref="J35:J58">I35*100/E35</f>
        <v>4.545454545454546</v>
      </c>
      <c r="K35" s="21">
        <v>0</v>
      </c>
      <c r="L35" s="20">
        <f>K35*100/E35</f>
        <v>0</v>
      </c>
      <c r="M35" s="21">
        <v>0</v>
      </c>
      <c r="N35" s="20">
        <f>M35*100/E35</f>
        <v>0</v>
      </c>
      <c r="O35" s="21">
        <v>3</v>
      </c>
      <c r="P35" s="20">
        <f aca="true" t="shared" si="21" ref="P35:P95">O35*100/E35</f>
        <v>13.636363636363637</v>
      </c>
      <c r="Q35" s="21">
        <v>1</v>
      </c>
      <c r="R35" s="20">
        <f>Q35*100/$E35</f>
        <v>4.545454545454546</v>
      </c>
      <c r="S35" s="21">
        <v>0</v>
      </c>
      <c r="T35" s="20">
        <f aca="true" t="shared" si="22" ref="T35:T95">S35*100/$E35</f>
        <v>0</v>
      </c>
      <c r="U35" s="21">
        <f aca="true" t="shared" si="23" ref="U35:U89">S35+O35+Q35</f>
        <v>4</v>
      </c>
      <c r="V35" s="22">
        <f aca="true" t="shared" si="24" ref="V35:V51">G35+I35+Q35+S35</f>
        <v>19</v>
      </c>
      <c r="W35" s="22">
        <f aca="true" t="shared" si="25" ref="W35:W52">E35-M35-O35</f>
        <v>19</v>
      </c>
      <c r="X35" s="23">
        <f t="shared" si="18"/>
        <v>100</v>
      </c>
      <c r="Y35" s="78">
        <v>5000</v>
      </c>
      <c r="Z35" s="78">
        <v>15440</v>
      </c>
      <c r="AA35" s="24">
        <v>10272.272727272728</v>
      </c>
      <c r="AB35" s="27">
        <f aca="true" t="shared" si="26" ref="AB35:AB95">SUM(O35+Q35+S35+G35+I35)</f>
        <v>22</v>
      </c>
      <c r="AC35" s="59">
        <v>16</v>
      </c>
      <c r="AD35" s="29">
        <f aca="true" t="shared" si="27" ref="AD35:AD52">(AC35*100)/AB35</f>
        <v>72.72727272727273</v>
      </c>
      <c r="AE35" s="59">
        <v>6</v>
      </c>
      <c r="AF35" s="29">
        <f aca="true" t="shared" si="28" ref="AF35:AF95">AE35*100/AB35</f>
        <v>27.272727272727273</v>
      </c>
      <c r="AH35" s="118"/>
    </row>
    <row r="36" spans="1:34" ht="21">
      <c r="A36" s="15" t="s">
        <v>26</v>
      </c>
      <c r="B36" s="37" t="s">
        <v>70</v>
      </c>
      <c r="C36" s="15" t="s">
        <v>28</v>
      </c>
      <c r="D36" s="104">
        <v>37</v>
      </c>
      <c r="E36" s="58">
        <v>36</v>
      </c>
      <c r="F36" s="18">
        <f t="shared" si="4"/>
        <v>97.29729729729729</v>
      </c>
      <c r="G36" s="58">
        <v>13</v>
      </c>
      <c r="H36" s="18">
        <f t="shared" si="19"/>
        <v>36.111111111111114</v>
      </c>
      <c r="I36" s="58">
        <v>2</v>
      </c>
      <c r="J36" s="20">
        <f t="shared" si="20"/>
        <v>5.555555555555555</v>
      </c>
      <c r="K36" s="21">
        <v>11</v>
      </c>
      <c r="L36" s="20">
        <f aca="true" t="shared" si="29" ref="L36:L81">K36*100/E36</f>
        <v>30.555555555555557</v>
      </c>
      <c r="M36" s="21">
        <v>3</v>
      </c>
      <c r="N36" s="20">
        <f>M36*100/E36</f>
        <v>8.333333333333334</v>
      </c>
      <c r="O36" s="21">
        <v>4</v>
      </c>
      <c r="P36" s="20">
        <f>O36*100/E36</f>
        <v>11.11111111111111</v>
      </c>
      <c r="Q36" s="21">
        <v>3</v>
      </c>
      <c r="R36" s="20">
        <f aca="true" t="shared" si="30" ref="R36:R58">Q36*100/$E36</f>
        <v>8.333333333333334</v>
      </c>
      <c r="S36" s="21">
        <v>0</v>
      </c>
      <c r="T36" s="20">
        <f t="shared" si="22"/>
        <v>0</v>
      </c>
      <c r="U36" s="21">
        <f t="shared" si="23"/>
        <v>7</v>
      </c>
      <c r="V36" s="22">
        <f t="shared" si="24"/>
        <v>18</v>
      </c>
      <c r="W36" s="22">
        <f t="shared" si="25"/>
        <v>29</v>
      </c>
      <c r="X36" s="23">
        <f aca="true" t="shared" si="31" ref="X36:X52">V36*100/W36</f>
        <v>62.06896551724138</v>
      </c>
      <c r="Y36" s="78">
        <v>5000</v>
      </c>
      <c r="Z36" s="78">
        <v>18500</v>
      </c>
      <c r="AA36" s="24">
        <v>12914.285714285714</v>
      </c>
      <c r="AB36" s="27">
        <f t="shared" si="26"/>
        <v>22</v>
      </c>
      <c r="AC36" s="59">
        <v>12</v>
      </c>
      <c r="AD36" s="29">
        <f t="shared" si="27"/>
        <v>54.54545454545455</v>
      </c>
      <c r="AE36" s="59">
        <v>10</v>
      </c>
      <c r="AF36" s="29">
        <f t="shared" si="28"/>
        <v>45.45454545454545</v>
      </c>
      <c r="AH36" s="118"/>
    </row>
    <row r="37" spans="1:34" ht="21">
      <c r="A37" s="15" t="s">
        <v>26</v>
      </c>
      <c r="B37" s="37" t="s">
        <v>71</v>
      </c>
      <c r="C37" s="15" t="s">
        <v>28</v>
      </c>
      <c r="D37" s="104">
        <v>11</v>
      </c>
      <c r="E37" s="60">
        <v>11</v>
      </c>
      <c r="F37" s="18">
        <f t="shared" si="4"/>
        <v>100</v>
      </c>
      <c r="G37" s="58">
        <v>5</v>
      </c>
      <c r="H37" s="18">
        <f t="shared" si="19"/>
        <v>45.45454545454545</v>
      </c>
      <c r="I37" s="58">
        <v>1</v>
      </c>
      <c r="J37" s="20">
        <f t="shared" si="20"/>
        <v>9.090909090909092</v>
      </c>
      <c r="K37" s="21">
        <v>2</v>
      </c>
      <c r="L37" s="20">
        <f t="shared" si="29"/>
        <v>18.181818181818183</v>
      </c>
      <c r="M37" s="21">
        <v>2</v>
      </c>
      <c r="N37" s="20">
        <f>M37*100/E37</f>
        <v>18.181818181818183</v>
      </c>
      <c r="O37" s="21">
        <v>0</v>
      </c>
      <c r="P37" s="20">
        <f t="shared" si="21"/>
        <v>0</v>
      </c>
      <c r="Q37" s="21">
        <v>0</v>
      </c>
      <c r="R37" s="20">
        <f t="shared" si="30"/>
        <v>0</v>
      </c>
      <c r="S37" s="21">
        <v>1</v>
      </c>
      <c r="T37" s="20">
        <f>S37*100/$E37</f>
        <v>9.090909090909092</v>
      </c>
      <c r="U37" s="21">
        <f t="shared" si="23"/>
        <v>1</v>
      </c>
      <c r="V37" s="22">
        <f t="shared" si="24"/>
        <v>7</v>
      </c>
      <c r="W37" s="22">
        <f t="shared" si="25"/>
        <v>9</v>
      </c>
      <c r="X37" s="23">
        <f t="shared" si="31"/>
        <v>77.77777777777777</v>
      </c>
      <c r="Y37" s="78">
        <v>8000</v>
      </c>
      <c r="Z37" s="78">
        <v>25000</v>
      </c>
      <c r="AA37" s="24">
        <v>14857.142857142857</v>
      </c>
      <c r="AB37" s="27">
        <f t="shared" si="26"/>
        <v>7</v>
      </c>
      <c r="AC37" s="59">
        <v>5</v>
      </c>
      <c r="AD37" s="29">
        <f t="shared" si="27"/>
        <v>71.42857142857143</v>
      </c>
      <c r="AE37" s="59">
        <v>2</v>
      </c>
      <c r="AF37" s="29">
        <f t="shared" si="28"/>
        <v>28.571428571428573</v>
      </c>
      <c r="AH37" s="118"/>
    </row>
    <row r="38" spans="1:34" ht="21">
      <c r="A38" s="15" t="s">
        <v>26</v>
      </c>
      <c r="B38" s="37" t="s">
        <v>72</v>
      </c>
      <c r="C38" s="15" t="s">
        <v>28</v>
      </c>
      <c r="D38" s="104">
        <v>44</v>
      </c>
      <c r="E38" s="58">
        <v>30</v>
      </c>
      <c r="F38" s="18">
        <f t="shared" si="4"/>
        <v>68.18181818181819</v>
      </c>
      <c r="G38" s="58">
        <v>13</v>
      </c>
      <c r="H38" s="18">
        <f t="shared" si="19"/>
        <v>43.333333333333336</v>
      </c>
      <c r="I38" s="58">
        <v>1</v>
      </c>
      <c r="J38" s="20">
        <f t="shared" si="20"/>
        <v>3.3333333333333335</v>
      </c>
      <c r="K38" s="21">
        <v>16</v>
      </c>
      <c r="L38" s="20">
        <f t="shared" si="29"/>
        <v>53.333333333333336</v>
      </c>
      <c r="M38" s="21">
        <v>0</v>
      </c>
      <c r="N38" s="20">
        <f aca="true" t="shared" si="32" ref="N38:N52">M38*100/E38</f>
        <v>0</v>
      </c>
      <c r="O38" s="21">
        <v>0</v>
      </c>
      <c r="P38" s="20">
        <f t="shared" si="21"/>
        <v>0</v>
      </c>
      <c r="Q38" s="21">
        <v>0</v>
      </c>
      <c r="R38" s="20">
        <f t="shared" si="30"/>
        <v>0</v>
      </c>
      <c r="S38" s="21">
        <v>0</v>
      </c>
      <c r="T38" s="20">
        <f t="shared" si="22"/>
        <v>0</v>
      </c>
      <c r="U38" s="21">
        <f t="shared" si="23"/>
        <v>0</v>
      </c>
      <c r="V38" s="22">
        <f t="shared" si="24"/>
        <v>14</v>
      </c>
      <c r="W38" s="22">
        <f t="shared" si="25"/>
        <v>30</v>
      </c>
      <c r="X38" s="23">
        <f t="shared" si="31"/>
        <v>46.666666666666664</v>
      </c>
      <c r="Y38" s="78">
        <v>8000</v>
      </c>
      <c r="Z38" s="78">
        <v>25000</v>
      </c>
      <c r="AA38" s="24">
        <v>13405.714285714286</v>
      </c>
      <c r="AB38" s="27">
        <f t="shared" si="26"/>
        <v>14</v>
      </c>
      <c r="AC38" s="59">
        <v>5</v>
      </c>
      <c r="AD38" s="29">
        <f t="shared" si="27"/>
        <v>35.714285714285715</v>
      </c>
      <c r="AE38" s="59">
        <v>9</v>
      </c>
      <c r="AF38" s="29">
        <f t="shared" si="28"/>
        <v>64.28571428571429</v>
      </c>
      <c r="AH38" s="118"/>
    </row>
    <row r="39" spans="1:34" ht="21">
      <c r="A39" s="15" t="s">
        <v>26</v>
      </c>
      <c r="B39" s="37" t="s">
        <v>73</v>
      </c>
      <c r="C39" s="15" t="s">
        <v>28</v>
      </c>
      <c r="D39" s="104">
        <v>24</v>
      </c>
      <c r="E39" s="58">
        <v>23</v>
      </c>
      <c r="F39" s="18">
        <f t="shared" si="4"/>
        <v>95.83333333333333</v>
      </c>
      <c r="G39" s="58">
        <v>10</v>
      </c>
      <c r="H39" s="18">
        <f t="shared" si="19"/>
        <v>43.47826086956522</v>
      </c>
      <c r="I39" s="58">
        <v>0</v>
      </c>
      <c r="J39" s="20">
        <f t="shared" si="20"/>
        <v>0</v>
      </c>
      <c r="K39" s="21">
        <v>8</v>
      </c>
      <c r="L39" s="20">
        <f t="shared" si="29"/>
        <v>34.78260869565217</v>
      </c>
      <c r="M39" s="21">
        <v>0</v>
      </c>
      <c r="N39" s="20">
        <f t="shared" si="32"/>
        <v>0</v>
      </c>
      <c r="O39" s="21">
        <v>1</v>
      </c>
      <c r="P39" s="20">
        <f t="shared" si="21"/>
        <v>4.3478260869565215</v>
      </c>
      <c r="Q39" s="21">
        <v>4</v>
      </c>
      <c r="R39" s="20">
        <f t="shared" si="30"/>
        <v>17.391304347826086</v>
      </c>
      <c r="S39" s="21">
        <v>0</v>
      </c>
      <c r="T39" s="20">
        <f t="shared" si="22"/>
        <v>0</v>
      </c>
      <c r="U39" s="21">
        <f t="shared" si="23"/>
        <v>5</v>
      </c>
      <c r="V39" s="22">
        <f t="shared" si="24"/>
        <v>14</v>
      </c>
      <c r="W39" s="22">
        <f t="shared" si="25"/>
        <v>22</v>
      </c>
      <c r="X39" s="23">
        <f t="shared" si="31"/>
        <v>63.63636363636363</v>
      </c>
      <c r="Y39" s="78">
        <v>8000</v>
      </c>
      <c r="Z39" s="78">
        <v>20000</v>
      </c>
      <c r="AA39" s="24">
        <v>11573.333333333334</v>
      </c>
      <c r="AB39" s="27">
        <f t="shared" si="26"/>
        <v>15</v>
      </c>
      <c r="AC39" s="59">
        <v>7</v>
      </c>
      <c r="AD39" s="29">
        <f t="shared" si="27"/>
        <v>46.666666666666664</v>
      </c>
      <c r="AE39" s="59">
        <v>8</v>
      </c>
      <c r="AF39" s="29">
        <f t="shared" si="28"/>
        <v>53.333333333333336</v>
      </c>
      <c r="AH39" s="118"/>
    </row>
    <row r="40" spans="1:34" ht="21">
      <c r="A40" s="15" t="s">
        <v>26</v>
      </c>
      <c r="B40" s="37" t="s">
        <v>74</v>
      </c>
      <c r="C40" s="15" t="s">
        <v>28</v>
      </c>
      <c r="D40" s="104">
        <v>13</v>
      </c>
      <c r="E40" s="61">
        <v>12</v>
      </c>
      <c r="F40" s="62">
        <f t="shared" si="4"/>
        <v>92.3076923076923</v>
      </c>
      <c r="G40" s="58">
        <v>6</v>
      </c>
      <c r="H40" s="18">
        <f t="shared" si="19"/>
        <v>50</v>
      </c>
      <c r="I40" s="58">
        <v>0</v>
      </c>
      <c r="J40" s="20">
        <f t="shared" si="20"/>
        <v>0</v>
      </c>
      <c r="K40" s="21">
        <v>4</v>
      </c>
      <c r="L40" s="20">
        <f t="shared" si="29"/>
        <v>33.333333333333336</v>
      </c>
      <c r="M40" s="21">
        <v>1</v>
      </c>
      <c r="N40" s="20">
        <f t="shared" si="32"/>
        <v>8.333333333333334</v>
      </c>
      <c r="O40" s="21">
        <v>0</v>
      </c>
      <c r="P40" s="20">
        <f t="shared" si="21"/>
        <v>0</v>
      </c>
      <c r="Q40" s="21">
        <v>1</v>
      </c>
      <c r="R40" s="20">
        <f t="shared" si="30"/>
        <v>8.333333333333334</v>
      </c>
      <c r="S40" s="21">
        <v>0</v>
      </c>
      <c r="T40" s="20">
        <f t="shared" si="22"/>
        <v>0</v>
      </c>
      <c r="U40" s="21">
        <f t="shared" si="23"/>
        <v>1</v>
      </c>
      <c r="V40" s="22">
        <f t="shared" si="24"/>
        <v>7</v>
      </c>
      <c r="W40" s="22">
        <f t="shared" si="25"/>
        <v>11</v>
      </c>
      <c r="X40" s="23">
        <f t="shared" si="31"/>
        <v>63.63636363636363</v>
      </c>
      <c r="Y40" s="78">
        <v>7000</v>
      </c>
      <c r="Z40" s="78">
        <v>15000</v>
      </c>
      <c r="AA40" s="24">
        <v>9857.142857142857</v>
      </c>
      <c r="AB40" s="27">
        <f t="shared" si="26"/>
        <v>7</v>
      </c>
      <c r="AC40" s="59">
        <v>2</v>
      </c>
      <c r="AD40" s="29">
        <f t="shared" si="27"/>
        <v>28.571428571428573</v>
      </c>
      <c r="AE40" s="59">
        <v>5</v>
      </c>
      <c r="AF40" s="29">
        <f t="shared" si="28"/>
        <v>71.42857142857143</v>
      </c>
      <c r="AH40" s="118"/>
    </row>
    <row r="41" spans="1:34" ht="21">
      <c r="A41" s="15" t="s">
        <v>26</v>
      </c>
      <c r="B41" s="37" t="s">
        <v>75</v>
      </c>
      <c r="C41" s="15" t="s">
        <v>28</v>
      </c>
      <c r="D41" s="104">
        <v>19</v>
      </c>
      <c r="E41" s="58">
        <v>19</v>
      </c>
      <c r="F41" s="18">
        <f t="shared" si="4"/>
        <v>100</v>
      </c>
      <c r="G41" s="58">
        <v>13</v>
      </c>
      <c r="H41" s="18">
        <f t="shared" si="19"/>
        <v>68.42105263157895</v>
      </c>
      <c r="I41" s="58">
        <v>1</v>
      </c>
      <c r="J41" s="20">
        <f t="shared" si="20"/>
        <v>5.2631578947368425</v>
      </c>
      <c r="K41" s="21">
        <v>2</v>
      </c>
      <c r="L41" s="20">
        <f t="shared" si="29"/>
        <v>10.526315789473685</v>
      </c>
      <c r="M41" s="21">
        <v>0</v>
      </c>
      <c r="N41" s="20">
        <f t="shared" si="32"/>
        <v>0</v>
      </c>
      <c r="O41" s="21">
        <v>1</v>
      </c>
      <c r="P41" s="20">
        <f t="shared" si="21"/>
        <v>5.2631578947368425</v>
      </c>
      <c r="Q41" s="21">
        <v>2</v>
      </c>
      <c r="R41" s="20">
        <f t="shared" si="30"/>
        <v>10.526315789473685</v>
      </c>
      <c r="S41" s="21">
        <v>0</v>
      </c>
      <c r="T41" s="20">
        <f t="shared" si="22"/>
        <v>0</v>
      </c>
      <c r="U41" s="21">
        <f t="shared" si="23"/>
        <v>3</v>
      </c>
      <c r="V41" s="22">
        <f t="shared" si="24"/>
        <v>16</v>
      </c>
      <c r="W41" s="22">
        <f t="shared" si="25"/>
        <v>18</v>
      </c>
      <c r="X41" s="23">
        <f t="shared" si="31"/>
        <v>88.88888888888889</v>
      </c>
      <c r="Y41" s="78">
        <v>12000</v>
      </c>
      <c r="Z41" s="78">
        <v>30000</v>
      </c>
      <c r="AA41" s="24">
        <v>17352.941176470587</v>
      </c>
      <c r="AB41" s="27">
        <f t="shared" si="26"/>
        <v>17</v>
      </c>
      <c r="AC41" s="59">
        <v>11</v>
      </c>
      <c r="AD41" s="29">
        <f t="shared" si="27"/>
        <v>64.70588235294117</v>
      </c>
      <c r="AE41" s="59">
        <v>6</v>
      </c>
      <c r="AF41" s="29">
        <f t="shared" si="28"/>
        <v>35.294117647058826</v>
      </c>
      <c r="AH41" s="118"/>
    </row>
    <row r="42" spans="1:34" ht="21">
      <c r="A42" s="15" t="s">
        <v>26</v>
      </c>
      <c r="B42" s="37" t="s">
        <v>76</v>
      </c>
      <c r="C42" s="15" t="s">
        <v>28</v>
      </c>
      <c r="D42" s="104">
        <v>12</v>
      </c>
      <c r="E42" s="60">
        <v>12</v>
      </c>
      <c r="F42" s="18">
        <f t="shared" si="4"/>
        <v>100</v>
      </c>
      <c r="G42" s="58">
        <v>5</v>
      </c>
      <c r="H42" s="18">
        <f t="shared" si="19"/>
        <v>41.666666666666664</v>
      </c>
      <c r="I42" s="58">
        <v>0</v>
      </c>
      <c r="J42" s="20">
        <f t="shared" si="20"/>
        <v>0</v>
      </c>
      <c r="K42" s="21">
        <v>6</v>
      </c>
      <c r="L42" s="20">
        <f t="shared" si="29"/>
        <v>50</v>
      </c>
      <c r="M42" s="21">
        <v>0</v>
      </c>
      <c r="N42" s="20">
        <f t="shared" si="32"/>
        <v>0</v>
      </c>
      <c r="O42" s="21">
        <v>1</v>
      </c>
      <c r="P42" s="20">
        <f t="shared" si="21"/>
        <v>8.333333333333334</v>
      </c>
      <c r="Q42" s="21">
        <v>0</v>
      </c>
      <c r="R42" s="20">
        <f t="shared" si="30"/>
        <v>0</v>
      </c>
      <c r="S42" s="21">
        <v>0</v>
      </c>
      <c r="T42" s="20">
        <f t="shared" si="22"/>
        <v>0</v>
      </c>
      <c r="U42" s="21">
        <f t="shared" si="23"/>
        <v>1</v>
      </c>
      <c r="V42" s="22">
        <f t="shared" si="24"/>
        <v>5</v>
      </c>
      <c r="W42" s="22">
        <f t="shared" si="25"/>
        <v>11</v>
      </c>
      <c r="X42" s="23">
        <f t="shared" si="31"/>
        <v>45.45454545454545</v>
      </c>
      <c r="Y42" s="78">
        <v>12000</v>
      </c>
      <c r="Z42" s="78">
        <v>22000</v>
      </c>
      <c r="AA42" s="24">
        <v>16250</v>
      </c>
      <c r="AB42" s="27">
        <f t="shared" si="26"/>
        <v>6</v>
      </c>
      <c r="AC42" s="59">
        <v>4</v>
      </c>
      <c r="AD42" s="29">
        <f t="shared" si="27"/>
        <v>66.66666666666667</v>
      </c>
      <c r="AE42" s="59">
        <v>2</v>
      </c>
      <c r="AF42" s="29">
        <f t="shared" si="28"/>
        <v>33.333333333333336</v>
      </c>
      <c r="AH42" s="118"/>
    </row>
    <row r="43" spans="1:34" ht="21">
      <c r="A43" s="15" t="s">
        <v>26</v>
      </c>
      <c r="B43" s="37" t="s">
        <v>77</v>
      </c>
      <c r="C43" s="15" t="s">
        <v>28</v>
      </c>
      <c r="D43" s="104">
        <v>36</v>
      </c>
      <c r="E43" s="60">
        <v>35</v>
      </c>
      <c r="F43" s="18">
        <f t="shared" si="4"/>
        <v>97.22222222222223</v>
      </c>
      <c r="G43" s="58">
        <v>15</v>
      </c>
      <c r="H43" s="18">
        <f t="shared" si="19"/>
        <v>42.857142857142854</v>
      </c>
      <c r="I43" s="58">
        <v>0</v>
      </c>
      <c r="J43" s="20">
        <f t="shared" si="20"/>
        <v>0</v>
      </c>
      <c r="K43" s="21">
        <v>12</v>
      </c>
      <c r="L43" s="20">
        <f t="shared" si="29"/>
        <v>34.285714285714285</v>
      </c>
      <c r="M43" s="21">
        <v>0</v>
      </c>
      <c r="N43" s="20">
        <f t="shared" si="32"/>
        <v>0</v>
      </c>
      <c r="O43" s="21">
        <v>2</v>
      </c>
      <c r="P43" s="20">
        <f t="shared" si="21"/>
        <v>5.714285714285714</v>
      </c>
      <c r="Q43" s="21">
        <v>6</v>
      </c>
      <c r="R43" s="20">
        <f t="shared" si="30"/>
        <v>17.142857142857142</v>
      </c>
      <c r="S43" s="21">
        <v>0</v>
      </c>
      <c r="T43" s="20">
        <f t="shared" si="22"/>
        <v>0</v>
      </c>
      <c r="U43" s="21">
        <f t="shared" si="23"/>
        <v>8</v>
      </c>
      <c r="V43" s="22">
        <f t="shared" si="24"/>
        <v>21</v>
      </c>
      <c r="W43" s="22">
        <f t="shared" si="25"/>
        <v>33</v>
      </c>
      <c r="X43" s="23">
        <f t="shared" si="31"/>
        <v>63.63636363636363</v>
      </c>
      <c r="Y43" s="78">
        <v>5000</v>
      </c>
      <c r="Z43" s="78">
        <v>21000</v>
      </c>
      <c r="AA43" s="24">
        <v>12000</v>
      </c>
      <c r="AB43" s="27">
        <f t="shared" si="26"/>
        <v>23</v>
      </c>
      <c r="AC43" s="59">
        <v>5</v>
      </c>
      <c r="AD43" s="29">
        <f t="shared" si="27"/>
        <v>21.73913043478261</v>
      </c>
      <c r="AE43" s="59">
        <v>18</v>
      </c>
      <c r="AF43" s="29">
        <f t="shared" si="28"/>
        <v>78.26086956521739</v>
      </c>
      <c r="AH43" s="118"/>
    </row>
    <row r="44" spans="1:34" ht="21">
      <c r="A44" s="15" t="s">
        <v>26</v>
      </c>
      <c r="B44" s="37" t="s">
        <v>78</v>
      </c>
      <c r="C44" s="15" t="s">
        <v>28</v>
      </c>
      <c r="D44" s="104">
        <v>12</v>
      </c>
      <c r="E44" s="60">
        <v>12</v>
      </c>
      <c r="F44" s="18">
        <f t="shared" si="4"/>
        <v>100</v>
      </c>
      <c r="G44" s="60">
        <v>5</v>
      </c>
      <c r="H44" s="18">
        <f t="shared" si="19"/>
        <v>41.666666666666664</v>
      </c>
      <c r="I44" s="60">
        <v>0</v>
      </c>
      <c r="J44" s="20">
        <v>0</v>
      </c>
      <c r="K44" s="21">
        <v>5</v>
      </c>
      <c r="L44" s="20">
        <f t="shared" si="29"/>
        <v>41.666666666666664</v>
      </c>
      <c r="M44" s="21">
        <v>1</v>
      </c>
      <c r="N44" s="20">
        <f t="shared" si="32"/>
        <v>8.333333333333334</v>
      </c>
      <c r="O44" s="21">
        <v>1</v>
      </c>
      <c r="P44" s="20">
        <f t="shared" si="21"/>
        <v>8.333333333333334</v>
      </c>
      <c r="Q44" s="21">
        <v>0</v>
      </c>
      <c r="R44" s="20">
        <f t="shared" si="30"/>
        <v>0</v>
      </c>
      <c r="S44" s="21">
        <v>0</v>
      </c>
      <c r="T44" s="20">
        <f t="shared" si="22"/>
        <v>0</v>
      </c>
      <c r="U44" s="21">
        <f t="shared" si="23"/>
        <v>1</v>
      </c>
      <c r="V44" s="22">
        <f t="shared" si="24"/>
        <v>5</v>
      </c>
      <c r="W44" s="22">
        <f t="shared" si="25"/>
        <v>10</v>
      </c>
      <c r="X44" s="23">
        <f t="shared" si="31"/>
        <v>50</v>
      </c>
      <c r="Y44" s="78">
        <v>12000</v>
      </c>
      <c r="Z44" s="78">
        <v>18000</v>
      </c>
      <c r="AA44" s="24">
        <v>14666.666666666666</v>
      </c>
      <c r="AB44" s="33">
        <f>SUM(O44+Q44+S44+G44+I44)</f>
        <v>6</v>
      </c>
      <c r="AC44" s="63">
        <v>3</v>
      </c>
      <c r="AD44" s="35">
        <f t="shared" si="27"/>
        <v>50</v>
      </c>
      <c r="AE44" s="63">
        <v>3</v>
      </c>
      <c r="AF44" s="35">
        <f t="shared" si="28"/>
        <v>50</v>
      </c>
      <c r="AH44" s="118"/>
    </row>
    <row r="45" spans="1:34" ht="21">
      <c r="A45" s="15" t="s">
        <v>26</v>
      </c>
      <c r="B45" s="37" t="s">
        <v>79</v>
      </c>
      <c r="C45" s="15" t="s">
        <v>28</v>
      </c>
      <c r="D45" s="104">
        <v>24</v>
      </c>
      <c r="E45" s="60">
        <v>11</v>
      </c>
      <c r="F45" s="18">
        <f t="shared" si="4"/>
        <v>45.833333333333336</v>
      </c>
      <c r="G45" s="58">
        <v>6</v>
      </c>
      <c r="H45" s="18">
        <f t="shared" si="19"/>
        <v>54.54545454545455</v>
      </c>
      <c r="I45" s="58">
        <v>0</v>
      </c>
      <c r="J45" s="20">
        <v>0</v>
      </c>
      <c r="K45" s="21">
        <v>5</v>
      </c>
      <c r="L45" s="20">
        <f t="shared" si="29"/>
        <v>45.45454545454545</v>
      </c>
      <c r="M45" s="21">
        <v>0</v>
      </c>
      <c r="N45" s="20">
        <f t="shared" si="32"/>
        <v>0</v>
      </c>
      <c r="O45" s="21">
        <v>0</v>
      </c>
      <c r="P45" s="20">
        <f t="shared" si="21"/>
        <v>0</v>
      </c>
      <c r="Q45" s="21">
        <v>0</v>
      </c>
      <c r="R45" s="20">
        <f t="shared" si="30"/>
        <v>0</v>
      </c>
      <c r="S45" s="21">
        <v>0</v>
      </c>
      <c r="T45" s="20">
        <f t="shared" si="22"/>
        <v>0</v>
      </c>
      <c r="U45" s="21">
        <f t="shared" si="23"/>
        <v>0</v>
      </c>
      <c r="V45" s="22">
        <f t="shared" si="24"/>
        <v>6</v>
      </c>
      <c r="W45" s="22">
        <f t="shared" si="25"/>
        <v>11</v>
      </c>
      <c r="X45" s="23">
        <f t="shared" si="31"/>
        <v>54.54545454545455</v>
      </c>
      <c r="Y45" s="78">
        <v>8000</v>
      </c>
      <c r="Z45" s="78">
        <v>16000</v>
      </c>
      <c r="AA45" s="24">
        <v>13476.666666666666</v>
      </c>
      <c r="AB45" s="27">
        <f t="shared" si="26"/>
        <v>6</v>
      </c>
      <c r="AC45" s="59">
        <v>5</v>
      </c>
      <c r="AD45" s="29">
        <f t="shared" si="27"/>
        <v>83.33333333333333</v>
      </c>
      <c r="AE45" s="59">
        <v>1</v>
      </c>
      <c r="AF45" s="29">
        <f t="shared" si="28"/>
        <v>16.666666666666668</v>
      </c>
      <c r="AH45" s="118"/>
    </row>
    <row r="46" spans="1:34" ht="21">
      <c r="A46" s="15" t="s">
        <v>26</v>
      </c>
      <c r="B46" s="37" t="s">
        <v>80</v>
      </c>
      <c r="C46" s="15" t="s">
        <v>28</v>
      </c>
      <c r="D46" s="104">
        <v>5</v>
      </c>
      <c r="E46" s="60">
        <v>2</v>
      </c>
      <c r="F46" s="18">
        <f t="shared" si="4"/>
        <v>40</v>
      </c>
      <c r="G46" s="60">
        <v>1</v>
      </c>
      <c r="H46" s="18">
        <f t="shared" si="19"/>
        <v>50</v>
      </c>
      <c r="I46" s="60">
        <v>0</v>
      </c>
      <c r="J46" s="20">
        <v>0</v>
      </c>
      <c r="K46" s="21">
        <v>1</v>
      </c>
      <c r="L46" s="20">
        <f t="shared" si="29"/>
        <v>50</v>
      </c>
      <c r="M46" s="21">
        <v>0</v>
      </c>
      <c r="N46" s="20">
        <f t="shared" si="32"/>
        <v>0</v>
      </c>
      <c r="O46" s="21">
        <v>0</v>
      </c>
      <c r="P46" s="20">
        <f t="shared" si="21"/>
        <v>0</v>
      </c>
      <c r="Q46" s="21">
        <v>0</v>
      </c>
      <c r="R46" s="20">
        <f t="shared" si="30"/>
        <v>0</v>
      </c>
      <c r="S46" s="21">
        <v>0</v>
      </c>
      <c r="T46" s="20">
        <f t="shared" si="22"/>
        <v>0</v>
      </c>
      <c r="U46" s="21">
        <f t="shared" si="23"/>
        <v>0</v>
      </c>
      <c r="V46" s="22">
        <f t="shared" si="24"/>
        <v>1</v>
      </c>
      <c r="W46" s="22">
        <f t="shared" si="25"/>
        <v>2</v>
      </c>
      <c r="X46" s="23">
        <f t="shared" si="31"/>
        <v>50</v>
      </c>
      <c r="Y46" s="78">
        <v>8900</v>
      </c>
      <c r="Z46" s="78">
        <v>8900</v>
      </c>
      <c r="AA46" s="24">
        <v>8900</v>
      </c>
      <c r="AB46" s="33">
        <f t="shared" si="26"/>
        <v>1</v>
      </c>
      <c r="AC46" s="63">
        <v>0</v>
      </c>
      <c r="AD46" s="35">
        <f t="shared" si="27"/>
        <v>0</v>
      </c>
      <c r="AE46" s="63">
        <v>1</v>
      </c>
      <c r="AF46" s="35">
        <f t="shared" si="28"/>
        <v>100</v>
      </c>
      <c r="AH46" s="118"/>
    </row>
    <row r="47" spans="1:34" ht="21">
      <c r="A47" s="15" t="s">
        <v>31</v>
      </c>
      <c r="B47" s="37" t="s">
        <v>81</v>
      </c>
      <c r="C47" s="15" t="s">
        <v>33</v>
      </c>
      <c r="D47" s="104">
        <v>3</v>
      </c>
      <c r="E47" s="60">
        <v>3</v>
      </c>
      <c r="F47" s="18">
        <f>E47*100/D47</f>
        <v>100</v>
      </c>
      <c r="G47" s="58">
        <v>1</v>
      </c>
      <c r="H47" s="18">
        <f t="shared" si="19"/>
        <v>33.333333333333336</v>
      </c>
      <c r="I47" s="58">
        <v>0</v>
      </c>
      <c r="J47" s="20">
        <v>0</v>
      </c>
      <c r="K47" s="21">
        <v>1</v>
      </c>
      <c r="L47" s="20">
        <f t="shared" si="29"/>
        <v>33.333333333333336</v>
      </c>
      <c r="M47" s="21">
        <v>0</v>
      </c>
      <c r="N47" s="20">
        <f t="shared" si="32"/>
        <v>0</v>
      </c>
      <c r="O47" s="21">
        <v>0</v>
      </c>
      <c r="P47" s="20">
        <v>0</v>
      </c>
      <c r="Q47" s="21">
        <v>1</v>
      </c>
      <c r="R47" s="20">
        <f t="shared" si="30"/>
        <v>33.333333333333336</v>
      </c>
      <c r="S47" s="21">
        <v>0</v>
      </c>
      <c r="T47" s="20">
        <v>0</v>
      </c>
      <c r="U47" s="21">
        <f>S47+O47+Q47</f>
        <v>1</v>
      </c>
      <c r="V47" s="22">
        <f t="shared" si="24"/>
        <v>2</v>
      </c>
      <c r="W47" s="22">
        <f t="shared" si="25"/>
        <v>3</v>
      </c>
      <c r="X47" s="23">
        <f>V47*100/W47</f>
        <v>66.66666666666667</v>
      </c>
      <c r="Y47" s="78">
        <v>15000</v>
      </c>
      <c r="Z47" s="78">
        <v>18000</v>
      </c>
      <c r="AA47" s="24">
        <v>16500</v>
      </c>
      <c r="AB47" s="27">
        <f t="shared" si="26"/>
        <v>2</v>
      </c>
      <c r="AC47" s="59">
        <v>2</v>
      </c>
      <c r="AD47" s="29">
        <f t="shared" si="27"/>
        <v>100</v>
      </c>
      <c r="AE47" s="59">
        <v>0</v>
      </c>
      <c r="AF47" s="29">
        <f t="shared" si="28"/>
        <v>0</v>
      </c>
      <c r="AH47" s="118"/>
    </row>
    <row r="48" spans="1:34" ht="21">
      <c r="A48" s="15" t="s">
        <v>31</v>
      </c>
      <c r="B48" s="37" t="s">
        <v>82</v>
      </c>
      <c r="C48" s="15" t="s">
        <v>33</v>
      </c>
      <c r="D48" s="105">
        <v>1</v>
      </c>
      <c r="E48" s="60">
        <v>1</v>
      </c>
      <c r="F48" s="18">
        <f t="shared" si="4"/>
        <v>100</v>
      </c>
      <c r="G48" s="58">
        <v>0</v>
      </c>
      <c r="H48" s="18">
        <f t="shared" si="19"/>
        <v>0</v>
      </c>
      <c r="I48" s="58">
        <v>0</v>
      </c>
      <c r="J48" s="20">
        <v>0</v>
      </c>
      <c r="K48" s="21">
        <v>0</v>
      </c>
      <c r="L48" s="20">
        <f t="shared" si="29"/>
        <v>0</v>
      </c>
      <c r="M48" s="21">
        <v>0</v>
      </c>
      <c r="N48" s="20">
        <f t="shared" si="32"/>
        <v>0</v>
      </c>
      <c r="O48" s="21">
        <v>0</v>
      </c>
      <c r="P48" s="20">
        <f>O48*100/E48</f>
        <v>0</v>
      </c>
      <c r="Q48" s="21">
        <v>1</v>
      </c>
      <c r="R48" s="20">
        <f t="shared" si="30"/>
        <v>100</v>
      </c>
      <c r="S48" s="21">
        <v>0</v>
      </c>
      <c r="T48" s="20">
        <f t="shared" si="22"/>
        <v>0</v>
      </c>
      <c r="U48" s="21">
        <f t="shared" si="23"/>
        <v>1</v>
      </c>
      <c r="V48" s="22">
        <f t="shared" si="24"/>
        <v>1</v>
      </c>
      <c r="W48" s="22">
        <f t="shared" si="25"/>
        <v>1</v>
      </c>
      <c r="X48" s="23">
        <f t="shared" si="31"/>
        <v>100</v>
      </c>
      <c r="Y48" s="78">
        <v>37000</v>
      </c>
      <c r="Z48" s="78">
        <v>37000</v>
      </c>
      <c r="AA48" s="24">
        <v>37000</v>
      </c>
      <c r="AB48" s="27">
        <f>SUM(O48+Q48+S48+G48+I48)</f>
        <v>1</v>
      </c>
      <c r="AC48" s="59">
        <v>1</v>
      </c>
      <c r="AD48" s="29">
        <f t="shared" si="27"/>
        <v>100</v>
      </c>
      <c r="AE48" s="59">
        <v>0</v>
      </c>
      <c r="AF48" s="29">
        <f t="shared" si="28"/>
        <v>0</v>
      </c>
      <c r="AH48" s="118"/>
    </row>
    <row r="49" spans="1:34" ht="21">
      <c r="A49" s="15" t="s">
        <v>31</v>
      </c>
      <c r="B49" s="37" t="s">
        <v>73</v>
      </c>
      <c r="C49" s="15" t="s">
        <v>33</v>
      </c>
      <c r="D49" s="105">
        <v>2</v>
      </c>
      <c r="E49" s="60">
        <v>2</v>
      </c>
      <c r="F49" s="18">
        <f t="shared" si="4"/>
        <v>100</v>
      </c>
      <c r="G49" s="58">
        <v>0</v>
      </c>
      <c r="H49" s="18">
        <f t="shared" si="19"/>
        <v>0</v>
      </c>
      <c r="I49" s="58">
        <v>0</v>
      </c>
      <c r="J49" s="20">
        <v>0</v>
      </c>
      <c r="K49" s="21">
        <v>0</v>
      </c>
      <c r="L49" s="20">
        <f t="shared" si="29"/>
        <v>0</v>
      </c>
      <c r="M49" s="21">
        <v>0</v>
      </c>
      <c r="N49" s="20">
        <f t="shared" si="32"/>
        <v>0</v>
      </c>
      <c r="O49" s="21">
        <v>1</v>
      </c>
      <c r="P49" s="20">
        <f>O49*100/E49</f>
        <v>50</v>
      </c>
      <c r="Q49" s="21">
        <v>1</v>
      </c>
      <c r="R49" s="20">
        <f t="shared" si="30"/>
        <v>50</v>
      </c>
      <c r="S49" s="21">
        <v>0</v>
      </c>
      <c r="T49" s="20">
        <f t="shared" si="22"/>
        <v>0</v>
      </c>
      <c r="U49" s="21">
        <f t="shared" si="23"/>
        <v>2</v>
      </c>
      <c r="V49" s="22">
        <f t="shared" si="24"/>
        <v>1</v>
      </c>
      <c r="W49" s="22">
        <f t="shared" si="25"/>
        <v>1</v>
      </c>
      <c r="X49" s="23">
        <f t="shared" si="31"/>
        <v>100</v>
      </c>
      <c r="Y49" s="78">
        <v>19500</v>
      </c>
      <c r="Z49" s="78">
        <v>20000</v>
      </c>
      <c r="AA49" s="24">
        <v>19759</v>
      </c>
      <c r="AB49" s="27">
        <f>SUM(O49+Q49+S49+G49+I49)</f>
        <v>2</v>
      </c>
      <c r="AC49" s="59">
        <v>2</v>
      </c>
      <c r="AD49" s="29">
        <f t="shared" si="27"/>
        <v>100</v>
      </c>
      <c r="AE49" s="59">
        <v>0</v>
      </c>
      <c r="AF49" s="29">
        <f t="shared" si="28"/>
        <v>0</v>
      </c>
      <c r="AH49" s="118"/>
    </row>
    <row r="50" spans="1:34" ht="21">
      <c r="A50" s="15" t="s">
        <v>83</v>
      </c>
      <c r="B50" s="37" t="s">
        <v>84</v>
      </c>
      <c r="C50" s="15" t="s">
        <v>33</v>
      </c>
      <c r="D50" s="104">
        <v>5</v>
      </c>
      <c r="E50" s="60">
        <v>5</v>
      </c>
      <c r="F50" s="18">
        <f t="shared" si="4"/>
        <v>100</v>
      </c>
      <c r="G50" s="58">
        <v>1</v>
      </c>
      <c r="H50" s="18">
        <f>G50*100/E50</f>
        <v>20</v>
      </c>
      <c r="I50" s="58">
        <v>0</v>
      </c>
      <c r="J50" s="20">
        <v>0</v>
      </c>
      <c r="K50" s="21">
        <v>0</v>
      </c>
      <c r="L50" s="20">
        <v>0</v>
      </c>
      <c r="M50" s="21">
        <v>0</v>
      </c>
      <c r="N50" s="20">
        <f t="shared" si="32"/>
        <v>0</v>
      </c>
      <c r="O50" s="21">
        <v>3</v>
      </c>
      <c r="P50" s="20">
        <f>O50*100/E50</f>
        <v>60</v>
      </c>
      <c r="Q50" s="21">
        <v>0</v>
      </c>
      <c r="R50" s="20">
        <f t="shared" si="30"/>
        <v>0</v>
      </c>
      <c r="S50" s="21">
        <v>1</v>
      </c>
      <c r="T50" s="20">
        <f>S50*100/$E50</f>
        <v>20</v>
      </c>
      <c r="U50" s="21">
        <f>S50+O50+Q50</f>
        <v>4</v>
      </c>
      <c r="V50" s="22">
        <f t="shared" si="24"/>
        <v>2</v>
      </c>
      <c r="W50" s="22">
        <f t="shared" si="25"/>
        <v>2</v>
      </c>
      <c r="X50" s="23">
        <f t="shared" si="31"/>
        <v>100</v>
      </c>
      <c r="Y50" s="78">
        <v>17600</v>
      </c>
      <c r="Z50" s="78">
        <v>32000</v>
      </c>
      <c r="AA50" s="24">
        <v>22792</v>
      </c>
      <c r="AB50" s="27">
        <f>SUM(O50+Q50+S50+G50+I50)</f>
        <v>5</v>
      </c>
      <c r="AC50" s="59">
        <v>5</v>
      </c>
      <c r="AD50" s="29">
        <f t="shared" si="27"/>
        <v>100</v>
      </c>
      <c r="AE50" s="59">
        <v>0</v>
      </c>
      <c r="AF50" s="29">
        <f t="shared" si="28"/>
        <v>0</v>
      </c>
      <c r="AH50" s="118"/>
    </row>
    <row r="51" spans="1:34" ht="21">
      <c r="A51" s="15" t="s">
        <v>83</v>
      </c>
      <c r="B51" s="37" t="s">
        <v>85</v>
      </c>
      <c r="C51" s="15" t="s">
        <v>33</v>
      </c>
      <c r="D51" s="104">
        <v>5</v>
      </c>
      <c r="E51" s="60">
        <v>4</v>
      </c>
      <c r="F51" s="18">
        <f t="shared" si="4"/>
        <v>80</v>
      </c>
      <c r="G51" s="58">
        <v>0</v>
      </c>
      <c r="H51" s="18">
        <f t="shared" si="19"/>
        <v>0</v>
      </c>
      <c r="I51" s="58">
        <v>0</v>
      </c>
      <c r="J51" s="20">
        <v>0</v>
      </c>
      <c r="K51" s="21">
        <v>0</v>
      </c>
      <c r="L51" s="20">
        <v>0</v>
      </c>
      <c r="M51" s="21">
        <v>1</v>
      </c>
      <c r="N51" s="20">
        <f t="shared" si="32"/>
        <v>25</v>
      </c>
      <c r="O51" s="21">
        <v>2</v>
      </c>
      <c r="P51" s="20">
        <f>O51*100/E51</f>
        <v>50</v>
      </c>
      <c r="Q51" s="21">
        <v>0</v>
      </c>
      <c r="R51" s="20">
        <f t="shared" si="30"/>
        <v>0</v>
      </c>
      <c r="S51" s="21">
        <v>1</v>
      </c>
      <c r="T51" s="20">
        <f t="shared" si="22"/>
        <v>25</v>
      </c>
      <c r="U51" s="21">
        <f>S51+O51+Q51</f>
        <v>3</v>
      </c>
      <c r="V51" s="22">
        <f t="shared" si="24"/>
        <v>1</v>
      </c>
      <c r="W51" s="22">
        <f t="shared" si="25"/>
        <v>1</v>
      </c>
      <c r="X51" s="23">
        <f t="shared" si="31"/>
        <v>100</v>
      </c>
      <c r="Y51" s="78">
        <v>21980</v>
      </c>
      <c r="Z51" s="78">
        <v>23810</v>
      </c>
      <c r="AA51" s="24">
        <v>22596.666666666668</v>
      </c>
      <c r="AB51" s="27">
        <f>SUM(O51+Q51+S51+G51+I51)</f>
        <v>3</v>
      </c>
      <c r="AC51" s="27">
        <v>3</v>
      </c>
      <c r="AD51" s="29">
        <f t="shared" si="27"/>
        <v>100</v>
      </c>
      <c r="AE51" s="59">
        <v>0</v>
      </c>
      <c r="AF51" s="29">
        <f t="shared" si="28"/>
        <v>0</v>
      </c>
      <c r="AH51" s="118"/>
    </row>
    <row r="52" spans="1:34" ht="21">
      <c r="A52" s="106" t="s">
        <v>59</v>
      </c>
      <c r="B52" s="64" t="s">
        <v>82</v>
      </c>
      <c r="C52" s="15" t="s">
        <v>60</v>
      </c>
      <c r="D52" s="104">
        <v>4</v>
      </c>
      <c r="E52" s="60">
        <v>2</v>
      </c>
      <c r="F52" s="18">
        <f t="shared" si="4"/>
        <v>50</v>
      </c>
      <c r="G52" s="58">
        <v>2</v>
      </c>
      <c r="H52" s="18">
        <f t="shared" si="19"/>
        <v>100</v>
      </c>
      <c r="I52" s="58">
        <v>0</v>
      </c>
      <c r="J52" s="20">
        <v>0</v>
      </c>
      <c r="K52" s="21">
        <v>0</v>
      </c>
      <c r="L52" s="20">
        <f t="shared" si="29"/>
        <v>0</v>
      </c>
      <c r="M52" s="21">
        <v>0</v>
      </c>
      <c r="N52" s="20">
        <f t="shared" si="32"/>
        <v>0</v>
      </c>
      <c r="O52" s="21">
        <v>0</v>
      </c>
      <c r="P52" s="20">
        <f t="shared" si="21"/>
        <v>0</v>
      </c>
      <c r="Q52" s="21">
        <v>0</v>
      </c>
      <c r="R52" s="20">
        <f t="shared" si="30"/>
        <v>0</v>
      </c>
      <c r="S52" s="21">
        <v>0</v>
      </c>
      <c r="T52" s="20">
        <f t="shared" si="22"/>
        <v>0</v>
      </c>
      <c r="U52" s="21">
        <f t="shared" si="23"/>
        <v>0</v>
      </c>
      <c r="V52" s="22">
        <f>G52+I52+Q52+S52</f>
        <v>2</v>
      </c>
      <c r="W52" s="22">
        <f t="shared" si="25"/>
        <v>2</v>
      </c>
      <c r="X52" s="23">
        <f t="shared" si="31"/>
        <v>100</v>
      </c>
      <c r="Y52" s="78">
        <v>19000</v>
      </c>
      <c r="Z52" s="78">
        <v>32000</v>
      </c>
      <c r="AA52" s="24">
        <v>25500</v>
      </c>
      <c r="AB52" s="27">
        <f t="shared" si="26"/>
        <v>2</v>
      </c>
      <c r="AC52" s="59">
        <v>1</v>
      </c>
      <c r="AD52" s="29">
        <f t="shared" si="27"/>
        <v>50</v>
      </c>
      <c r="AE52" s="59">
        <v>1</v>
      </c>
      <c r="AF52" s="29">
        <f t="shared" si="28"/>
        <v>50</v>
      </c>
      <c r="AH52" s="118"/>
    </row>
    <row r="53" spans="1:34" ht="21">
      <c r="A53" s="9"/>
      <c r="B53" s="38" t="s">
        <v>86</v>
      </c>
      <c r="C53" s="39"/>
      <c r="D53" s="42">
        <f>SUM(D54:D58)</f>
        <v>106</v>
      </c>
      <c r="E53" s="42">
        <f>SUM(E54:E58)</f>
        <v>49</v>
      </c>
      <c r="F53" s="12">
        <f t="shared" si="4"/>
        <v>46.22641509433962</v>
      </c>
      <c r="G53" s="42">
        <f>SUM(G54:G58)</f>
        <v>24</v>
      </c>
      <c r="H53" s="12">
        <f>G53*100/E53</f>
        <v>48.97959183673469</v>
      </c>
      <c r="I53" s="42">
        <f>SUM(I54:I58)</f>
        <v>6</v>
      </c>
      <c r="J53" s="43">
        <f>I53*100/E53</f>
        <v>12.244897959183673</v>
      </c>
      <c r="K53" s="42">
        <f>SUM(K54:K58)</f>
        <v>7</v>
      </c>
      <c r="L53" s="43">
        <f>K53*100/E53</f>
        <v>14.285714285714286</v>
      </c>
      <c r="M53" s="42">
        <f>SUM(M54:M58)</f>
        <v>0</v>
      </c>
      <c r="N53" s="43">
        <f>M53*100/E53</f>
        <v>0</v>
      </c>
      <c r="O53" s="42">
        <f>SUM(O54:O58)</f>
        <v>8</v>
      </c>
      <c r="P53" s="43">
        <f>O53*100/E53</f>
        <v>16.3265306122449</v>
      </c>
      <c r="Q53" s="42">
        <f>SUM(Q54:Q58)</f>
        <v>3</v>
      </c>
      <c r="R53" s="43">
        <f>Q53*100/E53</f>
        <v>6.122448979591836</v>
      </c>
      <c r="S53" s="42">
        <f>SUM(S54:S58)</f>
        <v>1</v>
      </c>
      <c r="T53" s="43">
        <f>S53*100/E53</f>
        <v>2.0408163265306123</v>
      </c>
      <c r="U53" s="9">
        <f>SUM(U54:U58)</f>
        <v>12</v>
      </c>
      <c r="V53" s="41">
        <f>SUM(V54:V58)</f>
        <v>34</v>
      </c>
      <c r="W53" s="41">
        <f>SUM(W54:W58)</f>
        <v>41</v>
      </c>
      <c r="X53" s="43">
        <f aca="true" t="shared" si="33" ref="X53:X61">V53*100/W53</f>
        <v>82.92682926829268</v>
      </c>
      <c r="Y53" s="109">
        <f>MIN(Y54:Y58)</f>
        <v>5000</v>
      </c>
      <c r="Z53" s="109">
        <f>MAX(Z54:Z58)</f>
        <v>20000</v>
      </c>
      <c r="AA53" s="40">
        <v>11917.948717948719</v>
      </c>
      <c r="AB53" s="41">
        <f>SUM(AB54:AB58)</f>
        <v>42</v>
      </c>
      <c r="AC53" s="42">
        <f>SUM(AC54:AC58)</f>
        <v>34</v>
      </c>
      <c r="AD53" s="43">
        <f>AC53*100/AB53</f>
        <v>80.95238095238095</v>
      </c>
      <c r="AE53" s="42">
        <f>SUM(AE54:AE58)</f>
        <v>8</v>
      </c>
      <c r="AF53" s="43">
        <f>AE53*100/AB53</f>
        <v>19.047619047619047</v>
      </c>
      <c r="AH53" s="118"/>
    </row>
    <row r="54" spans="1:34" ht="21">
      <c r="A54" s="15" t="s">
        <v>87</v>
      </c>
      <c r="B54" s="37" t="s">
        <v>88</v>
      </c>
      <c r="C54" s="15" t="s">
        <v>28</v>
      </c>
      <c r="D54" s="104">
        <v>31</v>
      </c>
      <c r="E54" s="15">
        <v>5</v>
      </c>
      <c r="F54" s="35">
        <f>E54*100/D54</f>
        <v>16.129032258064516</v>
      </c>
      <c r="G54" s="65">
        <v>1</v>
      </c>
      <c r="H54" s="35">
        <f t="shared" si="19"/>
        <v>20</v>
      </c>
      <c r="I54" s="65">
        <v>0</v>
      </c>
      <c r="J54" s="23">
        <f t="shared" si="20"/>
        <v>0</v>
      </c>
      <c r="K54" s="22">
        <v>2</v>
      </c>
      <c r="L54" s="23">
        <f t="shared" si="29"/>
        <v>40</v>
      </c>
      <c r="M54" s="22">
        <v>0</v>
      </c>
      <c r="N54" s="23">
        <f aca="true" t="shared" si="34" ref="N54:N81">M54*100/E54</f>
        <v>0</v>
      </c>
      <c r="O54" s="22">
        <v>0</v>
      </c>
      <c r="P54" s="23">
        <f t="shared" si="21"/>
        <v>0</v>
      </c>
      <c r="Q54" s="22">
        <v>1</v>
      </c>
      <c r="R54" s="23">
        <f t="shared" si="30"/>
        <v>20</v>
      </c>
      <c r="S54" s="22">
        <v>1</v>
      </c>
      <c r="T54" s="23">
        <f t="shared" si="22"/>
        <v>20</v>
      </c>
      <c r="U54" s="45">
        <f t="shared" si="23"/>
        <v>2</v>
      </c>
      <c r="V54" s="22">
        <f>G54+I54+Q54+S54</f>
        <v>3</v>
      </c>
      <c r="W54" s="22">
        <f>E54-M54-O54</f>
        <v>5</v>
      </c>
      <c r="X54" s="23">
        <f t="shared" si="33"/>
        <v>60</v>
      </c>
      <c r="Y54" s="78">
        <v>12000</v>
      </c>
      <c r="Z54" s="78">
        <v>20000</v>
      </c>
      <c r="AA54" s="25">
        <v>15666.666666666666</v>
      </c>
      <c r="AB54" s="27">
        <f t="shared" si="26"/>
        <v>3</v>
      </c>
      <c r="AC54" s="66">
        <v>2</v>
      </c>
      <c r="AD54" s="29">
        <f>(AC54*100)/AB54</f>
        <v>66.66666666666667</v>
      </c>
      <c r="AE54" s="66">
        <v>1</v>
      </c>
      <c r="AF54" s="29">
        <f t="shared" si="28"/>
        <v>33.333333333333336</v>
      </c>
      <c r="AH54" s="118"/>
    </row>
    <row r="55" spans="1:34" ht="21">
      <c r="A55" s="15" t="s">
        <v>87</v>
      </c>
      <c r="B55" s="37" t="s">
        <v>89</v>
      </c>
      <c r="C55" s="15" t="s">
        <v>28</v>
      </c>
      <c r="D55" s="104">
        <v>12</v>
      </c>
      <c r="E55" s="15">
        <v>11</v>
      </c>
      <c r="F55" s="35">
        <f>E55*100/D55</f>
        <v>91.66666666666667</v>
      </c>
      <c r="G55" s="65">
        <v>5</v>
      </c>
      <c r="H55" s="35">
        <f t="shared" si="19"/>
        <v>45.45454545454545</v>
      </c>
      <c r="I55" s="65">
        <v>1</v>
      </c>
      <c r="J55" s="23">
        <f>I55*100/E55</f>
        <v>9.090909090909092</v>
      </c>
      <c r="K55" s="22">
        <v>3</v>
      </c>
      <c r="L55" s="23">
        <f t="shared" si="29"/>
        <v>27.272727272727273</v>
      </c>
      <c r="M55" s="22">
        <v>0</v>
      </c>
      <c r="N55" s="23">
        <v>0</v>
      </c>
      <c r="O55" s="22">
        <v>2</v>
      </c>
      <c r="P55" s="23">
        <f t="shared" si="21"/>
        <v>18.181818181818183</v>
      </c>
      <c r="Q55" s="22">
        <v>0</v>
      </c>
      <c r="R55" s="23">
        <f t="shared" si="30"/>
        <v>0</v>
      </c>
      <c r="S55" s="22">
        <v>0</v>
      </c>
      <c r="T55" s="23">
        <f t="shared" si="22"/>
        <v>0</v>
      </c>
      <c r="U55" s="45">
        <f t="shared" si="23"/>
        <v>2</v>
      </c>
      <c r="V55" s="22">
        <f>G55+I55+Q55+S55</f>
        <v>6</v>
      </c>
      <c r="W55" s="22">
        <f>E55-M55-O55</f>
        <v>9</v>
      </c>
      <c r="X55" s="23">
        <f t="shared" si="33"/>
        <v>66.66666666666667</v>
      </c>
      <c r="Y55" s="78">
        <v>8000</v>
      </c>
      <c r="Z55" s="78">
        <v>18000</v>
      </c>
      <c r="AA55" s="25">
        <v>12071.42857142857</v>
      </c>
      <c r="AB55" s="27">
        <f t="shared" si="26"/>
        <v>8</v>
      </c>
      <c r="AC55" s="66">
        <v>7</v>
      </c>
      <c r="AD55" s="29">
        <f>(AC55*100)/AB55</f>
        <v>87.5</v>
      </c>
      <c r="AE55" s="66">
        <v>1</v>
      </c>
      <c r="AF55" s="29">
        <f t="shared" si="28"/>
        <v>12.5</v>
      </c>
      <c r="AH55" s="118"/>
    </row>
    <row r="56" spans="1:34" ht="21">
      <c r="A56" s="15" t="s">
        <v>90</v>
      </c>
      <c r="B56" s="37" t="s">
        <v>91</v>
      </c>
      <c r="C56" s="15" t="s">
        <v>28</v>
      </c>
      <c r="D56" s="104">
        <v>13</v>
      </c>
      <c r="E56" s="15">
        <v>5</v>
      </c>
      <c r="F56" s="35">
        <f t="shared" si="4"/>
        <v>38.46153846153846</v>
      </c>
      <c r="G56" s="65">
        <v>3</v>
      </c>
      <c r="H56" s="35">
        <f t="shared" si="19"/>
        <v>60</v>
      </c>
      <c r="I56" s="65">
        <v>0</v>
      </c>
      <c r="J56" s="23">
        <f t="shared" si="20"/>
        <v>0</v>
      </c>
      <c r="K56" s="22">
        <v>0</v>
      </c>
      <c r="L56" s="23">
        <f t="shared" si="29"/>
        <v>0</v>
      </c>
      <c r="M56" s="22">
        <v>0</v>
      </c>
      <c r="N56" s="23">
        <v>0</v>
      </c>
      <c r="O56" s="22">
        <v>1</v>
      </c>
      <c r="P56" s="23">
        <f t="shared" si="21"/>
        <v>20</v>
      </c>
      <c r="Q56" s="22">
        <v>1</v>
      </c>
      <c r="R56" s="23">
        <f t="shared" si="30"/>
        <v>20</v>
      </c>
      <c r="S56" s="22">
        <v>0</v>
      </c>
      <c r="T56" s="23">
        <f t="shared" si="22"/>
        <v>0</v>
      </c>
      <c r="U56" s="45">
        <f t="shared" si="23"/>
        <v>2</v>
      </c>
      <c r="V56" s="22">
        <f>G56+I56+Q56+S56</f>
        <v>4</v>
      </c>
      <c r="W56" s="22">
        <f>E56-M56-O56</f>
        <v>4</v>
      </c>
      <c r="X56" s="23">
        <f t="shared" si="33"/>
        <v>100</v>
      </c>
      <c r="Y56" s="78">
        <v>8000</v>
      </c>
      <c r="Z56" s="78">
        <v>18000</v>
      </c>
      <c r="AA56" s="25">
        <v>12200</v>
      </c>
      <c r="AB56" s="27">
        <f t="shared" si="26"/>
        <v>5</v>
      </c>
      <c r="AC56" s="66">
        <v>3</v>
      </c>
      <c r="AD56" s="29">
        <f>(AC56*100)/AB56</f>
        <v>60</v>
      </c>
      <c r="AE56" s="66">
        <v>2</v>
      </c>
      <c r="AF56" s="29">
        <f t="shared" si="28"/>
        <v>40</v>
      </c>
      <c r="AH56" s="118"/>
    </row>
    <row r="57" spans="1:34" ht="21">
      <c r="A57" s="15" t="s">
        <v>90</v>
      </c>
      <c r="B57" s="37" t="s">
        <v>92</v>
      </c>
      <c r="C57" s="15" t="s">
        <v>28</v>
      </c>
      <c r="D57" s="104">
        <v>23</v>
      </c>
      <c r="E57" s="15">
        <v>10</v>
      </c>
      <c r="F57" s="35">
        <f t="shared" si="4"/>
        <v>43.47826086956522</v>
      </c>
      <c r="G57" s="65">
        <v>4</v>
      </c>
      <c r="H57" s="35">
        <f t="shared" si="19"/>
        <v>40</v>
      </c>
      <c r="I57" s="65">
        <v>1</v>
      </c>
      <c r="J57" s="23">
        <f t="shared" si="20"/>
        <v>10</v>
      </c>
      <c r="K57" s="22">
        <v>1</v>
      </c>
      <c r="L57" s="23">
        <f t="shared" si="29"/>
        <v>10</v>
      </c>
      <c r="M57" s="22">
        <v>0</v>
      </c>
      <c r="N57" s="23">
        <v>0</v>
      </c>
      <c r="O57" s="22">
        <v>4</v>
      </c>
      <c r="P57" s="23">
        <f t="shared" si="21"/>
        <v>40</v>
      </c>
      <c r="Q57" s="22">
        <v>0</v>
      </c>
      <c r="R57" s="23">
        <f t="shared" si="30"/>
        <v>0</v>
      </c>
      <c r="S57" s="22">
        <v>0</v>
      </c>
      <c r="T57" s="23">
        <f t="shared" si="22"/>
        <v>0</v>
      </c>
      <c r="U57" s="45">
        <f t="shared" si="23"/>
        <v>4</v>
      </c>
      <c r="V57" s="22">
        <f>G57+I57+Q57+S57</f>
        <v>5</v>
      </c>
      <c r="W57" s="22">
        <f>E57-M57-O57</f>
        <v>6</v>
      </c>
      <c r="X57" s="23">
        <f t="shared" si="33"/>
        <v>83.33333333333333</v>
      </c>
      <c r="Y57" s="78">
        <v>6000</v>
      </c>
      <c r="Z57" s="78">
        <v>20000</v>
      </c>
      <c r="AA57" s="25">
        <v>13000</v>
      </c>
      <c r="AB57" s="27">
        <f t="shared" si="26"/>
        <v>9</v>
      </c>
      <c r="AC57" s="66">
        <v>8</v>
      </c>
      <c r="AD57" s="29">
        <f>(AC57*100)/AB57</f>
        <v>88.88888888888889</v>
      </c>
      <c r="AE57" s="66">
        <v>1</v>
      </c>
      <c r="AF57" s="29">
        <f t="shared" si="28"/>
        <v>11.11111111111111</v>
      </c>
      <c r="AH57" s="118"/>
    </row>
    <row r="58" spans="1:34" ht="21">
      <c r="A58" s="15" t="s">
        <v>90</v>
      </c>
      <c r="B58" s="37" t="s">
        <v>93</v>
      </c>
      <c r="C58" s="15" t="s">
        <v>28</v>
      </c>
      <c r="D58" s="104">
        <v>27</v>
      </c>
      <c r="E58" s="15">
        <v>18</v>
      </c>
      <c r="F58" s="35">
        <f t="shared" si="4"/>
        <v>66.66666666666667</v>
      </c>
      <c r="G58" s="65">
        <v>11</v>
      </c>
      <c r="H58" s="35">
        <f t="shared" si="19"/>
        <v>61.111111111111114</v>
      </c>
      <c r="I58" s="65">
        <v>4</v>
      </c>
      <c r="J58" s="23">
        <f t="shared" si="20"/>
        <v>22.22222222222222</v>
      </c>
      <c r="K58" s="22">
        <v>1</v>
      </c>
      <c r="L58" s="23">
        <f t="shared" si="29"/>
        <v>5.555555555555555</v>
      </c>
      <c r="M58" s="22">
        <v>0</v>
      </c>
      <c r="N58" s="23">
        <f t="shared" si="34"/>
        <v>0</v>
      </c>
      <c r="O58" s="22">
        <v>1</v>
      </c>
      <c r="P58" s="23">
        <f t="shared" si="21"/>
        <v>5.555555555555555</v>
      </c>
      <c r="Q58" s="22">
        <v>1</v>
      </c>
      <c r="R58" s="23">
        <f t="shared" si="30"/>
        <v>5.555555555555555</v>
      </c>
      <c r="S58" s="22">
        <v>0</v>
      </c>
      <c r="T58" s="23">
        <f t="shared" si="22"/>
        <v>0</v>
      </c>
      <c r="U58" s="45">
        <f t="shared" si="23"/>
        <v>2</v>
      </c>
      <c r="V58" s="22">
        <f>G58+I58+Q58+S58</f>
        <v>16</v>
      </c>
      <c r="W58" s="22">
        <f>E58-M58-O58</f>
        <v>17</v>
      </c>
      <c r="X58" s="23">
        <f t="shared" si="33"/>
        <v>94.11764705882354</v>
      </c>
      <c r="Y58" s="78">
        <v>5000</v>
      </c>
      <c r="Z58" s="78">
        <v>20000</v>
      </c>
      <c r="AA58" s="25">
        <v>10353.333333333334</v>
      </c>
      <c r="AB58" s="27">
        <f t="shared" si="26"/>
        <v>17</v>
      </c>
      <c r="AC58" s="66">
        <v>14</v>
      </c>
      <c r="AD58" s="29">
        <f>(AC58*100)/AB58</f>
        <v>82.3529411764706</v>
      </c>
      <c r="AE58" s="66">
        <v>3</v>
      </c>
      <c r="AF58" s="29">
        <f t="shared" si="28"/>
        <v>17.647058823529413</v>
      </c>
      <c r="AH58" s="118"/>
    </row>
    <row r="59" spans="1:34" ht="21">
      <c r="A59" s="9"/>
      <c r="B59" s="11" t="s">
        <v>94</v>
      </c>
      <c r="C59" s="39"/>
      <c r="D59" s="9">
        <f>SUM(D60:D81)</f>
        <v>546</v>
      </c>
      <c r="E59" s="47">
        <f>SUM(E60:E81)</f>
        <v>324</v>
      </c>
      <c r="F59" s="12">
        <f t="shared" si="4"/>
        <v>59.34065934065934</v>
      </c>
      <c r="G59" s="47">
        <f>SUM(G60:G81)</f>
        <v>149</v>
      </c>
      <c r="H59" s="12">
        <f>G59*100/E59</f>
        <v>45.98765432098765</v>
      </c>
      <c r="I59" s="47">
        <f>SUM(I60:I81)</f>
        <v>6</v>
      </c>
      <c r="J59" s="43">
        <f>I59*100/E59</f>
        <v>1.8518518518518519</v>
      </c>
      <c r="K59" s="47">
        <f>SUM(K60:K81)</f>
        <v>75</v>
      </c>
      <c r="L59" s="43">
        <f>K59*100/E59</f>
        <v>23.14814814814815</v>
      </c>
      <c r="M59" s="47">
        <f>SUM(M60:M81)</f>
        <v>6</v>
      </c>
      <c r="N59" s="43">
        <f>M59*100/E59</f>
        <v>1.8518518518518519</v>
      </c>
      <c r="O59" s="47">
        <f>SUM(O60:O81)</f>
        <v>67</v>
      </c>
      <c r="P59" s="43">
        <f>O59*100/E59</f>
        <v>20.679012345679013</v>
      </c>
      <c r="Q59" s="47">
        <f>SUM(Q60:Q81)</f>
        <v>10</v>
      </c>
      <c r="R59" s="43">
        <f>Q59*100/E59</f>
        <v>3.0864197530864197</v>
      </c>
      <c r="S59" s="47">
        <f>SUM(S60:S81)</f>
        <v>11</v>
      </c>
      <c r="T59" s="43">
        <f>S59*100/E59</f>
        <v>3.3950617283950617</v>
      </c>
      <c r="U59" s="47">
        <f>SUM(U60:U81)</f>
        <v>88</v>
      </c>
      <c r="V59" s="41">
        <f>SUM(V61:V81)</f>
        <v>171</v>
      </c>
      <c r="W59" s="47">
        <f>SUM(W60:W81)</f>
        <v>251</v>
      </c>
      <c r="X59" s="43">
        <f t="shared" si="33"/>
        <v>68.12749003984064</v>
      </c>
      <c r="Y59" s="109">
        <f>MIN(Y60:Y81)</f>
        <v>5000</v>
      </c>
      <c r="Z59" s="109">
        <f>MAX(Z60:Z81)</f>
        <v>35000</v>
      </c>
      <c r="AA59" s="40">
        <v>14507.78</v>
      </c>
      <c r="AB59" s="41">
        <f>SUM(AB61:AB81)</f>
        <v>223</v>
      </c>
      <c r="AC59" s="9">
        <f>SUM(AC61:AC81)</f>
        <v>179</v>
      </c>
      <c r="AD59" s="43">
        <f>AC59*100/AB59</f>
        <v>80.26905829596413</v>
      </c>
      <c r="AE59" s="9">
        <f>SUM(AE61:AE81)</f>
        <v>44</v>
      </c>
      <c r="AF59" s="43">
        <f>AE59*100/AB59</f>
        <v>19.730941704035875</v>
      </c>
      <c r="AH59" s="118"/>
    </row>
    <row r="60" spans="1:34" ht="21">
      <c r="A60" s="67" t="s">
        <v>95</v>
      </c>
      <c r="B60" s="68" t="s">
        <v>96</v>
      </c>
      <c r="C60" s="69" t="s">
        <v>95</v>
      </c>
      <c r="D60" s="104">
        <v>21</v>
      </c>
      <c r="E60" s="69">
        <v>20</v>
      </c>
      <c r="F60" s="29">
        <f>E60*100/D60</f>
        <v>95.23809523809524</v>
      </c>
      <c r="G60" s="69">
        <v>0</v>
      </c>
      <c r="H60" s="35">
        <f>G60*100/E60</f>
        <v>0</v>
      </c>
      <c r="I60" s="69">
        <v>0</v>
      </c>
      <c r="J60" s="23">
        <f aca="true" t="shared" si="35" ref="J60:J81">I60*100/E60</f>
        <v>0</v>
      </c>
      <c r="K60" s="69">
        <v>0</v>
      </c>
      <c r="L60" s="23">
        <f>K60*100/E60</f>
        <v>0</v>
      </c>
      <c r="M60" s="69">
        <v>0</v>
      </c>
      <c r="N60" s="23">
        <f t="shared" si="34"/>
        <v>0</v>
      </c>
      <c r="O60" s="69">
        <v>15</v>
      </c>
      <c r="P60" s="23">
        <f>O60*100/E60</f>
        <v>75</v>
      </c>
      <c r="Q60" s="70">
        <v>1</v>
      </c>
      <c r="R60" s="23">
        <f>Q60*100/$E60</f>
        <v>5</v>
      </c>
      <c r="S60" s="69">
        <v>4</v>
      </c>
      <c r="T60" s="23">
        <f>S60*100/$E60</f>
        <v>20</v>
      </c>
      <c r="U60" s="45">
        <f>S60+O60+Q60</f>
        <v>20</v>
      </c>
      <c r="V60" s="22">
        <f aca="true" t="shared" si="36" ref="V60:V81">G60+I60+Q60+S60</f>
        <v>5</v>
      </c>
      <c r="W60" s="22">
        <f aca="true" t="shared" si="37" ref="W60:W81">E60-M60-O60</f>
        <v>5</v>
      </c>
      <c r="X60" s="23">
        <f t="shared" si="33"/>
        <v>100</v>
      </c>
      <c r="Y60" s="78">
        <v>5000</v>
      </c>
      <c r="Z60" s="78">
        <v>27390</v>
      </c>
      <c r="AA60" s="24">
        <v>15760</v>
      </c>
      <c r="AB60" s="27">
        <f>SUM(O60+Q60+S60+G60+I60)</f>
        <v>20</v>
      </c>
      <c r="AC60" s="69">
        <v>19</v>
      </c>
      <c r="AD60" s="29">
        <f>(AC60*100)/AB60</f>
        <v>95</v>
      </c>
      <c r="AE60" s="69">
        <v>1</v>
      </c>
      <c r="AF60" s="29">
        <f>AE60*100/AB60</f>
        <v>5</v>
      </c>
      <c r="AH60" s="118"/>
    </row>
    <row r="61" spans="1:34" ht="21">
      <c r="A61" s="71" t="s">
        <v>97</v>
      </c>
      <c r="B61" s="64" t="s">
        <v>98</v>
      </c>
      <c r="C61" s="71" t="s">
        <v>28</v>
      </c>
      <c r="D61" s="104">
        <v>40</v>
      </c>
      <c r="E61" s="72">
        <v>35</v>
      </c>
      <c r="F61" s="29">
        <f>E61*100/D61</f>
        <v>87.5</v>
      </c>
      <c r="G61" s="72">
        <v>20</v>
      </c>
      <c r="H61" s="35">
        <f>G61*100/E61</f>
        <v>57.142857142857146</v>
      </c>
      <c r="I61" s="72">
        <v>2</v>
      </c>
      <c r="J61" s="23">
        <f t="shared" si="35"/>
        <v>5.714285714285714</v>
      </c>
      <c r="K61" s="70">
        <v>7</v>
      </c>
      <c r="L61" s="23">
        <f>K61*100/E61</f>
        <v>20</v>
      </c>
      <c r="M61" s="70">
        <v>0</v>
      </c>
      <c r="N61" s="23">
        <f t="shared" si="34"/>
        <v>0</v>
      </c>
      <c r="O61" s="70">
        <v>4</v>
      </c>
      <c r="P61" s="23">
        <f>O61*100/E61</f>
        <v>11.428571428571429</v>
      </c>
      <c r="Q61" s="70">
        <v>0</v>
      </c>
      <c r="R61" s="23">
        <f>Q61*100/$E61</f>
        <v>0</v>
      </c>
      <c r="S61" s="70">
        <v>2</v>
      </c>
      <c r="T61" s="23">
        <f>S61*100/$E61</f>
        <v>5.714285714285714</v>
      </c>
      <c r="U61" s="45">
        <f>S61+O61+Q61</f>
        <v>6</v>
      </c>
      <c r="V61" s="22">
        <f t="shared" si="36"/>
        <v>24</v>
      </c>
      <c r="W61" s="22">
        <f t="shared" si="37"/>
        <v>31</v>
      </c>
      <c r="X61" s="23">
        <f t="shared" si="33"/>
        <v>77.41935483870968</v>
      </c>
      <c r="Y61" s="78">
        <v>5000</v>
      </c>
      <c r="Z61" s="78">
        <v>18500</v>
      </c>
      <c r="AA61" s="24">
        <v>11204.714285714286</v>
      </c>
      <c r="AB61" s="27">
        <f>SUM(O61+Q61+S61+G61+I61)</f>
        <v>28</v>
      </c>
      <c r="AC61" s="73">
        <v>11</v>
      </c>
      <c r="AD61" s="29">
        <f>(AC61*100)/AB61</f>
        <v>39.285714285714285</v>
      </c>
      <c r="AE61" s="73">
        <v>17</v>
      </c>
      <c r="AF61" s="29">
        <f>AE61*100/AB61</f>
        <v>60.714285714285715</v>
      </c>
      <c r="AH61" s="118"/>
    </row>
    <row r="62" spans="1:34" ht="21">
      <c r="A62" s="15" t="s">
        <v>97</v>
      </c>
      <c r="B62" s="37" t="s">
        <v>99</v>
      </c>
      <c r="C62" s="15" t="s">
        <v>28</v>
      </c>
      <c r="D62" s="105">
        <v>31</v>
      </c>
      <c r="E62" s="72">
        <v>24</v>
      </c>
      <c r="F62" s="35">
        <f t="shared" si="4"/>
        <v>77.41935483870968</v>
      </c>
      <c r="G62" s="74">
        <v>16</v>
      </c>
      <c r="H62" s="35">
        <f t="shared" si="19"/>
        <v>66.66666666666667</v>
      </c>
      <c r="I62" s="74">
        <v>0</v>
      </c>
      <c r="J62" s="23">
        <f t="shared" si="35"/>
        <v>0</v>
      </c>
      <c r="K62" s="22">
        <v>1</v>
      </c>
      <c r="L62" s="23">
        <f t="shared" si="29"/>
        <v>4.166666666666667</v>
      </c>
      <c r="M62" s="22">
        <v>0</v>
      </c>
      <c r="N62" s="23">
        <f t="shared" si="34"/>
        <v>0</v>
      </c>
      <c r="O62" s="22">
        <v>6</v>
      </c>
      <c r="P62" s="23">
        <f t="shared" si="21"/>
        <v>25</v>
      </c>
      <c r="Q62" s="22">
        <v>1</v>
      </c>
      <c r="R62" s="23">
        <f aca="true" t="shared" si="38" ref="R62:R88">Q62*100/$E62</f>
        <v>4.166666666666667</v>
      </c>
      <c r="S62" s="22">
        <v>0</v>
      </c>
      <c r="T62" s="23">
        <f t="shared" si="22"/>
        <v>0</v>
      </c>
      <c r="U62" s="45">
        <f t="shared" si="23"/>
        <v>7</v>
      </c>
      <c r="V62" s="22">
        <f t="shared" si="36"/>
        <v>17</v>
      </c>
      <c r="W62" s="22">
        <f t="shared" si="37"/>
        <v>18</v>
      </c>
      <c r="X62" s="23">
        <f aca="true" t="shared" si="39" ref="X62:X78">V62*100/W62</f>
        <v>94.44444444444444</v>
      </c>
      <c r="Y62" s="78">
        <v>7300</v>
      </c>
      <c r="Z62" s="78">
        <v>25000</v>
      </c>
      <c r="AA62" s="24">
        <v>14352.173913043478</v>
      </c>
      <c r="AB62" s="27">
        <f t="shared" si="26"/>
        <v>23</v>
      </c>
      <c r="AC62" s="75">
        <v>22</v>
      </c>
      <c r="AD62" s="29">
        <f>(AC62*100)/AB62</f>
        <v>95.65217391304348</v>
      </c>
      <c r="AE62" s="75">
        <v>1</v>
      </c>
      <c r="AF62" s="29">
        <f t="shared" si="28"/>
        <v>4.3478260869565215</v>
      </c>
      <c r="AH62" s="118"/>
    </row>
    <row r="63" spans="1:34" ht="21">
      <c r="A63" s="15" t="s">
        <v>97</v>
      </c>
      <c r="B63" s="37" t="s">
        <v>100</v>
      </c>
      <c r="C63" s="15" t="s">
        <v>28</v>
      </c>
      <c r="D63" s="104">
        <v>35</v>
      </c>
      <c r="E63" s="74">
        <v>27</v>
      </c>
      <c r="F63" s="35">
        <f t="shared" si="4"/>
        <v>77.14285714285714</v>
      </c>
      <c r="G63" s="74">
        <v>14</v>
      </c>
      <c r="H63" s="35">
        <f t="shared" si="19"/>
        <v>51.851851851851855</v>
      </c>
      <c r="I63" s="74">
        <v>0</v>
      </c>
      <c r="J63" s="23">
        <f t="shared" si="35"/>
        <v>0</v>
      </c>
      <c r="K63" s="22">
        <v>8</v>
      </c>
      <c r="L63" s="23">
        <f t="shared" si="29"/>
        <v>29.62962962962963</v>
      </c>
      <c r="M63" s="22">
        <v>0</v>
      </c>
      <c r="N63" s="23">
        <f t="shared" si="34"/>
        <v>0</v>
      </c>
      <c r="O63" s="22">
        <v>5</v>
      </c>
      <c r="P63" s="23">
        <f t="shared" si="21"/>
        <v>18.51851851851852</v>
      </c>
      <c r="Q63" s="22">
        <v>0</v>
      </c>
      <c r="R63" s="23">
        <f t="shared" si="38"/>
        <v>0</v>
      </c>
      <c r="S63" s="22">
        <v>0</v>
      </c>
      <c r="T63" s="23">
        <f t="shared" si="22"/>
        <v>0</v>
      </c>
      <c r="U63" s="45">
        <f t="shared" si="23"/>
        <v>5</v>
      </c>
      <c r="V63" s="22">
        <f t="shared" si="36"/>
        <v>14</v>
      </c>
      <c r="W63" s="22">
        <f t="shared" si="37"/>
        <v>22</v>
      </c>
      <c r="X63" s="23">
        <f t="shared" si="39"/>
        <v>63.63636363636363</v>
      </c>
      <c r="Y63" s="78">
        <v>6000</v>
      </c>
      <c r="Z63" s="78">
        <v>20000</v>
      </c>
      <c r="AA63" s="24">
        <v>14307.368421052632</v>
      </c>
      <c r="AB63" s="27">
        <f t="shared" si="26"/>
        <v>19</v>
      </c>
      <c r="AC63" s="75">
        <v>18</v>
      </c>
      <c r="AD63" s="29">
        <f>(AC63*100)/AB63</f>
        <v>94.73684210526316</v>
      </c>
      <c r="AE63" s="75">
        <v>1</v>
      </c>
      <c r="AF63" s="29">
        <f>AE63*100/AB63</f>
        <v>5.2631578947368425</v>
      </c>
      <c r="AH63" s="118"/>
    </row>
    <row r="64" spans="1:34" ht="21">
      <c r="A64" s="15" t="s">
        <v>97</v>
      </c>
      <c r="B64" s="37" t="s">
        <v>101</v>
      </c>
      <c r="C64" s="15" t="s">
        <v>28</v>
      </c>
      <c r="D64" s="104">
        <v>49</v>
      </c>
      <c r="E64" s="74">
        <v>10</v>
      </c>
      <c r="F64" s="35">
        <f t="shared" si="4"/>
        <v>20.408163265306122</v>
      </c>
      <c r="G64" s="74">
        <v>3</v>
      </c>
      <c r="H64" s="35">
        <f t="shared" si="19"/>
        <v>30</v>
      </c>
      <c r="I64" s="74">
        <v>0</v>
      </c>
      <c r="J64" s="23">
        <f t="shared" si="35"/>
        <v>0</v>
      </c>
      <c r="K64" s="22">
        <v>5</v>
      </c>
      <c r="L64" s="23">
        <f t="shared" si="29"/>
        <v>50</v>
      </c>
      <c r="M64" s="22">
        <v>1</v>
      </c>
      <c r="N64" s="23">
        <f t="shared" si="34"/>
        <v>10</v>
      </c>
      <c r="O64" s="22">
        <v>0</v>
      </c>
      <c r="P64" s="23">
        <f t="shared" si="21"/>
        <v>0</v>
      </c>
      <c r="Q64" s="22">
        <v>1</v>
      </c>
      <c r="R64" s="23">
        <f t="shared" si="38"/>
        <v>10</v>
      </c>
      <c r="S64" s="22">
        <v>0</v>
      </c>
      <c r="T64" s="23">
        <f t="shared" si="22"/>
        <v>0</v>
      </c>
      <c r="U64" s="45">
        <f t="shared" si="23"/>
        <v>1</v>
      </c>
      <c r="V64" s="22">
        <f t="shared" si="36"/>
        <v>4</v>
      </c>
      <c r="W64" s="22">
        <f t="shared" si="37"/>
        <v>9</v>
      </c>
      <c r="X64" s="23">
        <f t="shared" si="39"/>
        <v>44.44444444444444</v>
      </c>
      <c r="Y64" s="78">
        <v>9000</v>
      </c>
      <c r="Z64" s="78">
        <v>18000</v>
      </c>
      <c r="AA64" s="24">
        <v>12750</v>
      </c>
      <c r="AB64" s="27">
        <f t="shared" si="26"/>
        <v>4</v>
      </c>
      <c r="AC64" s="75">
        <v>3</v>
      </c>
      <c r="AD64" s="76">
        <f>(AC64*100)/AB64</f>
        <v>75</v>
      </c>
      <c r="AE64" s="75">
        <v>1</v>
      </c>
      <c r="AF64" s="29">
        <f t="shared" si="28"/>
        <v>25</v>
      </c>
      <c r="AH64" s="118"/>
    </row>
    <row r="65" spans="1:34" ht="21">
      <c r="A65" s="15" t="s">
        <v>97</v>
      </c>
      <c r="B65" s="37" t="s">
        <v>102</v>
      </c>
      <c r="C65" s="15" t="s">
        <v>28</v>
      </c>
      <c r="D65" s="104">
        <v>37</v>
      </c>
      <c r="E65" s="74">
        <v>27</v>
      </c>
      <c r="F65" s="35">
        <f t="shared" si="4"/>
        <v>72.97297297297297</v>
      </c>
      <c r="G65" s="74">
        <v>11</v>
      </c>
      <c r="H65" s="35">
        <f t="shared" si="19"/>
        <v>40.74074074074074</v>
      </c>
      <c r="I65" s="74">
        <v>1</v>
      </c>
      <c r="J65" s="23">
        <f t="shared" si="35"/>
        <v>3.7037037037037037</v>
      </c>
      <c r="K65" s="22">
        <v>11</v>
      </c>
      <c r="L65" s="23">
        <f t="shared" si="29"/>
        <v>40.74074074074074</v>
      </c>
      <c r="M65" s="22">
        <v>1</v>
      </c>
      <c r="N65" s="23">
        <f t="shared" si="34"/>
        <v>3.7037037037037037</v>
      </c>
      <c r="O65" s="22">
        <v>2</v>
      </c>
      <c r="P65" s="23">
        <f t="shared" si="21"/>
        <v>7.407407407407407</v>
      </c>
      <c r="Q65" s="22">
        <v>1</v>
      </c>
      <c r="R65" s="23">
        <f t="shared" si="38"/>
        <v>3.7037037037037037</v>
      </c>
      <c r="S65" s="22">
        <v>0</v>
      </c>
      <c r="T65" s="23">
        <f t="shared" si="22"/>
        <v>0</v>
      </c>
      <c r="U65" s="45">
        <f t="shared" si="23"/>
        <v>3</v>
      </c>
      <c r="V65" s="22">
        <f t="shared" si="36"/>
        <v>13</v>
      </c>
      <c r="W65" s="22">
        <f t="shared" si="37"/>
        <v>24</v>
      </c>
      <c r="X65" s="23">
        <f t="shared" si="39"/>
        <v>54.166666666666664</v>
      </c>
      <c r="Y65" s="78">
        <v>6000</v>
      </c>
      <c r="Z65" s="78">
        <v>17000</v>
      </c>
      <c r="AA65" s="24">
        <v>12617.857142857143</v>
      </c>
      <c r="AB65" s="27">
        <f t="shared" si="26"/>
        <v>15</v>
      </c>
      <c r="AC65" s="75">
        <v>11</v>
      </c>
      <c r="AD65" s="29">
        <f aca="true" t="shared" si="40" ref="AD65:AD81">(AC65*100)/AB65</f>
        <v>73.33333333333333</v>
      </c>
      <c r="AE65" s="75">
        <v>4</v>
      </c>
      <c r="AF65" s="29">
        <f t="shared" si="28"/>
        <v>26.666666666666668</v>
      </c>
      <c r="AH65" s="118"/>
    </row>
    <row r="66" spans="1:34" ht="21">
      <c r="A66" s="15" t="s">
        <v>97</v>
      </c>
      <c r="B66" s="37" t="s">
        <v>103</v>
      </c>
      <c r="C66" s="15" t="s">
        <v>28</v>
      </c>
      <c r="D66" s="105">
        <v>36</v>
      </c>
      <c r="E66" s="74">
        <v>32</v>
      </c>
      <c r="F66" s="35">
        <f t="shared" si="4"/>
        <v>88.88888888888889</v>
      </c>
      <c r="G66" s="74">
        <v>24</v>
      </c>
      <c r="H66" s="35">
        <f t="shared" si="19"/>
        <v>75</v>
      </c>
      <c r="I66" s="74">
        <v>0</v>
      </c>
      <c r="J66" s="23">
        <f t="shared" si="35"/>
        <v>0</v>
      </c>
      <c r="K66" s="22">
        <v>2</v>
      </c>
      <c r="L66" s="23">
        <f t="shared" si="29"/>
        <v>6.25</v>
      </c>
      <c r="M66" s="22">
        <v>1</v>
      </c>
      <c r="N66" s="23">
        <f t="shared" si="34"/>
        <v>3.125</v>
      </c>
      <c r="O66" s="22">
        <v>5</v>
      </c>
      <c r="P66" s="23">
        <f t="shared" si="21"/>
        <v>15.625</v>
      </c>
      <c r="Q66" s="22">
        <v>0</v>
      </c>
      <c r="R66" s="23">
        <f t="shared" si="38"/>
        <v>0</v>
      </c>
      <c r="S66" s="22">
        <v>0</v>
      </c>
      <c r="T66" s="23">
        <f t="shared" si="22"/>
        <v>0</v>
      </c>
      <c r="U66" s="45">
        <f t="shared" si="23"/>
        <v>5</v>
      </c>
      <c r="V66" s="22">
        <f t="shared" si="36"/>
        <v>24</v>
      </c>
      <c r="W66" s="22">
        <f t="shared" si="37"/>
        <v>26</v>
      </c>
      <c r="X66" s="23">
        <f t="shared" si="39"/>
        <v>92.3076923076923</v>
      </c>
      <c r="Y66" s="78">
        <v>5000</v>
      </c>
      <c r="Z66" s="78">
        <v>21500</v>
      </c>
      <c r="AA66" s="24">
        <v>15097.586206896553</v>
      </c>
      <c r="AB66" s="27">
        <f t="shared" si="26"/>
        <v>29</v>
      </c>
      <c r="AC66" s="75">
        <v>27</v>
      </c>
      <c r="AD66" s="29">
        <f t="shared" si="40"/>
        <v>93.10344827586206</v>
      </c>
      <c r="AE66" s="75">
        <v>2</v>
      </c>
      <c r="AF66" s="29">
        <f t="shared" si="28"/>
        <v>6.896551724137931</v>
      </c>
      <c r="AH66" s="118"/>
    </row>
    <row r="67" spans="1:34" ht="21">
      <c r="A67" s="15" t="s">
        <v>97</v>
      </c>
      <c r="B67" s="37" t="s">
        <v>104</v>
      </c>
      <c r="C67" s="15" t="s">
        <v>28</v>
      </c>
      <c r="D67" s="105">
        <v>39</v>
      </c>
      <c r="E67" s="74">
        <v>17</v>
      </c>
      <c r="F67" s="35">
        <f t="shared" si="4"/>
        <v>43.58974358974359</v>
      </c>
      <c r="G67" s="74">
        <v>11</v>
      </c>
      <c r="H67" s="35">
        <f t="shared" si="19"/>
        <v>64.70588235294117</v>
      </c>
      <c r="I67" s="74">
        <v>1</v>
      </c>
      <c r="J67" s="23">
        <f t="shared" si="35"/>
        <v>5.882352941176471</v>
      </c>
      <c r="K67" s="22">
        <v>0</v>
      </c>
      <c r="L67" s="23">
        <f t="shared" si="29"/>
        <v>0</v>
      </c>
      <c r="M67" s="22">
        <v>0</v>
      </c>
      <c r="N67" s="23">
        <f t="shared" si="34"/>
        <v>0</v>
      </c>
      <c r="O67" s="22">
        <v>5</v>
      </c>
      <c r="P67" s="23">
        <f t="shared" si="21"/>
        <v>29.41176470588235</v>
      </c>
      <c r="Q67" s="22">
        <v>0</v>
      </c>
      <c r="R67" s="23">
        <f t="shared" si="38"/>
        <v>0</v>
      </c>
      <c r="S67" s="22">
        <v>0</v>
      </c>
      <c r="T67" s="23">
        <f t="shared" si="22"/>
        <v>0</v>
      </c>
      <c r="U67" s="45">
        <f t="shared" si="23"/>
        <v>5</v>
      </c>
      <c r="V67" s="22">
        <f t="shared" si="36"/>
        <v>12</v>
      </c>
      <c r="W67" s="22">
        <f t="shared" si="37"/>
        <v>12</v>
      </c>
      <c r="X67" s="23">
        <f t="shared" si="39"/>
        <v>100</v>
      </c>
      <c r="Y67" s="78">
        <v>6000</v>
      </c>
      <c r="Z67" s="78">
        <v>18000</v>
      </c>
      <c r="AA67" s="24">
        <v>13964.70588235294</v>
      </c>
      <c r="AB67" s="27">
        <f t="shared" si="26"/>
        <v>17</v>
      </c>
      <c r="AC67" s="75">
        <v>17</v>
      </c>
      <c r="AD67" s="29">
        <f t="shared" si="40"/>
        <v>100</v>
      </c>
      <c r="AE67" s="75">
        <v>0</v>
      </c>
      <c r="AF67" s="29">
        <f t="shared" si="28"/>
        <v>0</v>
      </c>
      <c r="AH67" s="118"/>
    </row>
    <row r="68" spans="1:34" ht="21">
      <c r="A68" s="15" t="s">
        <v>97</v>
      </c>
      <c r="B68" s="37" t="s">
        <v>105</v>
      </c>
      <c r="C68" s="15" t="s">
        <v>28</v>
      </c>
      <c r="D68" s="104">
        <v>48</v>
      </c>
      <c r="E68" s="74">
        <v>15</v>
      </c>
      <c r="F68" s="35">
        <f t="shared" si="4"/>
        <v>31.25</v>
      </c>
      <c r="G68" s="74">
        <v>4</v>
      </c>
      <c r="H68" s="35">
        <f t="shared" si="19"/>
        <v>26.666666666666668</v>
      </c>
      <c r="I68" s="74">
        <v>0</v>
      </c>
      <c r="J68" s="23">
        <f t="shared" si="35"/>
        <v>0</v>
      </c>
      <c r="K68" s="22">
        <v>9</v>
      </c>
      <c r="L68" s="23">
        <f t="shared" si="29"/>
        <v>60</v>
      </c>
      <c r="M68" s="22">
        <v>1</v>
      </c>
      <c r="N68" s="23">
        <f t="shared" si="34"/>
        <v>6.666666666666667</v>
      </c>
      <c r="O68" s="22">
        <v>1</v>
      </c>
      <c r="P68" s="23">
        <f t="shared" si="21"/>
        <v>6.666666666666667</v>
      </c>
      <c r="Q68" s="22">
        <v>0</v>
      </c>
      <c r="R68" s="23">
        <f t="shared" si="38"/>
        <v>0</v>
      </c>
      <c r="S68" s="22">
        <v>0</v>
      </c>
      <c r="T68" s="23">
        <f t="shared" si="22"/>
        <v>0</v>
      </c>
      <c r="U68" s="45">
        <f t="shared" si="23"/>
        <v>1</v>
      </c>
      <c r="V68" s="22">
        <f t="shared" si="36"/>
        <v>4</v>
      </c>
      <c r="W68" s="22">
        <f t="shared" si="37"/>
        <v>13</v>
      </c>
      <c r="X68" s="23">
        <f t="shared" si="39"/>
        <v>30.76923076923077</v>
      </c>
      <c r="Y68" s="78">
        <v>6000</v>
      </c>
      <c r="Z68" s="78">
        <v>15060</v>
      </c>
      <c r="AA68" s="24">
        <f>AVERAGE(AA63:AA67)</f>
        <v>13747.503530631855</v>
      </c>
      <c r="AB68" s="27">
        <f t="shared" si="26"/>
        <v>5</v>
      </c>
      <c r="AC68" s="75">
        <v>3</v>
      </c>
      <c r="AD68" s="29">
        <f t="shared" si="40"/>
        <v>60</v>
      </c>
      <c r="AE68" s="75">
        <v>2</v>
      </c>
      <c r="AF68" s="29">
        <f t="shared" si="28"/>
        <v>40</v>
      </c>
      <c r="AH68" s="118"/>
    </row>
    <row r="69" spans="1:34" ht="21">
      <c r="A69" s="15" t="s">
        <v>97</v>
      </c>
      <c r="B69" s="37" t="s">
        <v>106</v>
      </c>
      <c r="C69" s="15" t="s">
        <v>28</v>
      </c>
      <c r="D69" s="104">
        <v>41</v>
      </c>
      <c r="E69" s="74">
        <v>32</v>
      </c>
      <c r="F69" s="35">
        <f t="shared" si="4"/>
        <v>78.04878048780488</v>
      </c>
      <c r="G69" s="74">
        <v>18</v>
      </c>
      <c r="H69" s="35">
        <f t="shared" si="19"/>
        <v>56.25</v>
      </c>
      <c r="I69" s="74">
        <v>0</v>
      </c>
      <c r="J69" s="23">
        <f t="shared" si="35"/>
        <v>0</v>
      </c>
      <c r="K69" s="22">
        <v>12</v>
      </c>
      <c r="L69" s="23">
        <f t="shared" si="29"/>
        <v>37.5</v>
      </c>
      <c r="M69" s="22">
        <v>0</v>
      </c>
      <c r="N69" s="23">
        <f t="shared" si="34"/>
        <v>0</v>
      </c>
      <c r="O69" s="22">
        <v>1</v>
      </c>
      <c r="P69" s="23">
        <f t="shared" si="21"/>
        <v>3.125</v>
      </c>
      <c r="Q69" s="22">
        <v>1</v>
      </c>
      <c r="R69" s="23">
        <f t="shared" si="38"/>
        <v>3.125</v>
      </c>
      <c r="S69" s="22">
        <v>0</v>
      </c>
      <c r="T69" s="23">
        <f t="shared" si="22"/>
        <v>0</v>
      </c>
      <c r="U69" s="45">
        <f t="shared" si="23"/>
        <v>2</v>
      </c>
      <c r="V69" s="22">
        <f t="shared" si="36"/>
        <v>19</v>
      </c>
      <c r="W69" s="22">
        <f t="shared" si="37"/>
        <v>31</v>
      </c>
      <c r="X69" s="23">
        <f t="shared" si="39"/>
        <v>61.29032258064516</v>
      </c>
      <c r="Y69" s="78">
        <v>5000</v>
      </c>
      <c r="Z69" s="78">
        <v>16440</v>
      </c>
      <c r="AA69" s="24">
        <v>9967.368421052632</v>
      </c>
      <c r="AB69" s="27">
        <f t="shared" si="26"/>
        <v>20</v>
      </c>
      <c r="AC69" s="75">
        <v>13</v>
      </c>
      <c r="AD69" s="29">
        <f t="shared" si="40"/>
        <v>65</v>
      </c>
      <c r="AE69" s="75">
        <v>7</v>
      </c>
      <c r="AF69" s="29">
        <f t="shared" si="28"/>
        <v>35</v>
      </c>
      <c r="AH69" s="118"/>
    </row>
    <row r="70" spans="1:34" ht="21">
      <c r="A70" s="15" t="s">
        <v>97</v>
      </c>
      <c r="B70" s="37" t="s">
        <v>107</v>
      </c>
      <c r="C70" s="15" t="s">
        <v>28</v>
      </c>
      <c r="D70" s="104">
        <v>38</v>
      </c>
      <c r="E70" s="74">
        <v>25</v>
      </c>
      <c r="F70" s="35">
        <f t="shared" si="4"/>
        <v>65.78947368421052</v>
      </c>
      <c r="G70" s="74">
        <v>10</v>
      </c>
      <c r="H70" s="35">
        <f t="shared" si="19"/>
        <v>40</v>
      </c>
      <c r="I70" s="74">
        <v>0</v>
      </c>
      <c r="J70" s="23">
        <f t="shared" si="35"/>
        <v>0</v>
      </c>
      <c r="K70" s="22">
        <v>14</v>
      </c>
      <c r="L70" s="23">
        <f t="shared" si="29"/>
        <v>56</v>
      </c>
      <c r="M70" s="22">
        <v>0</v>
      </c>
      <c r="N70" s="23">
        <f t="shared" si="34"/>
        <v>0</v>
      </c>
      <c r="O70" s="22">
        <v>0</v>
      </c>
      <c r="P70" s="23">
        <f t="shared" si="21"/>
        <v>0</v>
      </c>
      <c r="Q70" s="22">
        <v>1</v>
      </c>
      <c r="R70" s="23">
        <f t="shared" si="38"/>
        <v>4</v>
      </c>
      <c r="S70" s="22">
        <v>0</v>
      </c>
      <c r="T70" s="23">
        <f t="shared" si="22"/>
        <v>0</v>
      </c>
      <c r="U70" s="45">
        <f t="shared" si="23"/>
        <v>1</v>
      </c>
      <c r="V70" s="22">
        <f t="shared" si="36"/>
        <v>11</v>
      </c>
      <c r="W70" s="22">
        <f t="shared" si="37"/>
        <v>25</v>
      </c>
      <c r="X70" s="23">
        <f t="shared" si="39"/>
        <v>44</v>
      </c>
      <c r="Y70" s="78">
        <v>6000</v>
      </c>
      <c r="Z70" s="78">
        <v>17000</v>
      </c>
      <c r="AA70" s="24">
        <v>12990</v>
      </c>
      <c r="AB70" s="27">
        <f t="shared" si="26"/>
        <v>11</v>
      </c>
      <c r="AC70" s="75">
        <v>9</v>
      </c>
      <c r="AD70" s="29">
        <f t="shared" si="40"/>
        <v>81.81818181818181</v>
      </c>
      <c r="AE70" s="75">
        <v>2</v>
      </c>
      <c r="AF70" s="29">
        <f t="shared" si="28"/>
        <v>18.181818181818183</v>
      </c>
      <c r="AH70" s="118"/>
    </row>
    <row r="71" spans="1:34" ht="21">
      <c r="A71" s="15" t="s">
        <v>97</v>
      </c>
      <c r="B71" s="37" t="s">
        <v>108</v>
      </c>
      <c r="C71" s="15" t="s">
        <v>28</v>
      </c>
      <c r="D71" s="104">
        <v>39</v>
      </c>
      <c r="E71" s="77">
        <v>18</v>
      </c>
      <c r="F71" s="35">
        <f t="shared" si="4"/>
        <v>46.15384615384615</v>
      </c>
      <c r="G71" s="74">
        <v>12</v>
      </c>
      <c r="H71" s="35">
        <f>G71*100/E71</f>
        <v>66.66666666666667</v>
      </c>
      <c r="I71" s="74">
        <v>1</v>
      </c>
      <c r="J71" s="23">
        <f t="shared" si="35"/>
        <v>5.555555555555555</v>
      </c>
      <c r="K71" s="22">
        <v>2</v>
      </c>
      <c r="L71" s="23">
        <f t="shared" si="29"/>
        <v>11.11111111111111</v>
      </c>
      <c r="M71" s="22">
        <v>2</v>
      </c>
      <c r="N71" s="23">
        <f t="shared" si="34"/>
        <v>11.11111111111111</v>
      </c>
      <c r="O71" s="22">
        <v>1</v>
      </c>
      <c r="P71" s="23">
        <f t="shared" si="21"/>
        <v>5.555555555555555</v>
      </c>
      <c r="Q71" s="22">
        <v>0</v>
      </c>
      <c r="R71" s="23">
        <f t="shared" si="38"/>
        <v>0</v>
      </c>
      <c r="S71" s="22">
        <v>0</v>
      </c>
      <c r="T71" s="23">
        <f t="shared" si="22"/>
        <v>0</v>
      </c>
      <c r="U71" s="45">
        <f t="shared" si="23"/>
        <v>1</v>
      </c>
      <c r="V71" s="22">
        <f t="shared" si="36"/>
        <v>13</v>
      </c>
      <c r="W71" s="22">
        <f t="shared" si="37"/>
        <v>15</v>
      </c>
      <c r="X71" s="23">
        <f t="shared" si="39"/>
        <v>86.66666666666667</v>
      </c>
      <c r="Y71" s="78">
        <v>9000</v>
      </c>
      <c r="Z71" s="78">
        <v>16000</v>
      </c>
      <c r="AA71" s="24">
        <v>15271.42857142857</v>
      </c>
      <c r="AB71" s="27">
        <f>SUM(O71+Q71+S71+G71+I71)</f>
        <v>14</v>
      </c>
      <c r="AC71" s="75">
        <v>14</v>
      </c>
      <c r="AD71" s="29">
        <f t="shared" si="40"/>
        <v>100</v>
      </c>
      <c r="AE71" s="75">
        <v>0</v>
      </c>
      <c r="AF71" s="29">
        <f t="shared" si="28"/>
        <v>0</v>
      </c>
      <c r="AH71" s="118"/>
    </row>
    <row r="72" spans="1:34" ht="21">
      <c r="A72" s="15" t="s">
        <v>109</v>
      </c>
      <c r="B72" s="37" t="s">
        <v>110</v>
      </c>
      <c r="C72" s="15" t="s">
        <v>33</v>
      </c>
      <c r="D72" s="104">
        <v>40</v>
      </c>
      <c r="E72" s="74">
        <v>19</v>
      </c>
      <c r="F72" s="29">
        <f t="shared" si="4"/>
        <v>47.5</v>
      </c>
      <c r="G72" s="74">
        <v>0</v>
      </c>
      <c r="H72" s="35">
        <f aca="true" t="shared" si="41" ref="H72:H81">G72*100/E72</f>
        <v>0</v>
      </c>
      <c r="I72" s="74">
        <v>0</v>
      </c>
      <c r="J72" s="23">
        <f t="shared" si="35"/>
        <v>0</v>
      </c>
      <c r="K72" s="22">
        <v>0</v>
      </c>
      <c r="L72" s="23">
        <f t="shared" si="29"/>
        <v>0</v>
      </c>
      <c r="M72" s="22">
        <v>0</v>
      </c>
      <c r="N72" s="23">
        <f t="shared" si="34"/>
        <v>0</v>
      </c>
      <c r="O72" s="22">
        <v>15</v>
      </c>
      <c r="P72" s="23">
        <f t="shared" si="21"/>
        <v>78.94736842105263</v>
      </c>
      <c r="Q72" s="22">
        <v>1</v>
      </c>
      <c r="R72" s="23">
        <f t="shared" si="38"/>
        <v>5.2631578947368425</v>
      </c>
      <c r="S72" s="22">
        <v>3</v>
      </c>
      <c r="T72" s="23">
        <f t="shared" si="22"/>
        <v>15.789473684210526</v>
      </c>
      <c r="U72" s="45">
        <f t="shared" si="23"/>
        <v>19</v>
      </c>
      <c r="V72" s="22">
        <f t="shared" si="36"/>
        <v>4</v>
      </c>
      <c r="W72" s="22">
        <f t="shared" si="37"/>
        <v>4</v>
      </c>
      <c r="X72" s="23">
        <f t="shared" si="39"/>
        <v>100</v>
      </c>
      <c r="Y72" s="78">
        <v>6000</v>
      </c>
      <c r="Z72" s="78">
        <v>33450</v>
      </c>
      <c r="AA72" s="24">
        <v>21264.736842105263</v>
      </c>
      <c r="AB72" s="27">
        <f t="shared" si="26"/>
        <v>19</v>
      </c>
      <c r="AC72" s="75">
        <v>14</v>
      </c>
      <c r="AD72" s="29">
        <f t="shared" si="40"/>
        <v>73.6842105263158</v>
      </c>
      <c r="AE72" s="75">
        <v>5</v>
      </c>
      <c r="AF72" s="29">
        <f t="shared" si="28"/>
        <v>26.31578947368421</v>
      </c>
      <c r="AH72" s="118"/>
    </row>
    <row r="73" spans="1:34" ht="21">
      <c r="A73" s="71" t="s">
        <v>109</v>
      </c>
      <c r="B73" s="64" t="s">
        <v>111</v>
      </c>
      <c r="C73" s="71" t="s">
        <v>33</v>
      </c>
      <c r="D73" s="104">
        <v>5</v>
      </c>
      <c r="E73" s="72">
        <v>3</v>
      </c>
      <c r="F73" s="29">
        <f t="shared" si="4"/>
        <v>60</v>
      </c>
      <c r="G73" s="72">
        <v>2</v>
      </c>
      <c r="H73" s="35">
        <f t="shared" si="41"/>
        <v>66.66666666666667</v>
      </c>
      <c r="I73" s="72">
        <v>0</v>
      </c>
      <c r="J73" s="23">
        <f t="shared" si="35"/>
        <v>0</v>
      </c>
      <c r="K73" s="70">
        <v>0</v>
      </c>
      <c r="L73" s="23">
        <v>0</v>
      </c>
      <c r="M73" s="70">
        <v>0</v>
      </c>
      <c r="N73" s="23">
        <f t="shared" si="34"/>
        <v>0</v>
      </c>
      <c r="O73" s="70">
        <v>1</v>
      </c>
      <c r="P73" s="23">
        <f t="shared" si="21"/>
        <v>33.333333333333336</v>
      </c>
      <c r="Q73" s="70">
        <v>0</v>
      </c>
      <c r="R73" s="23">
        <f t="shared" si="38"/>
        <v>0</v>
      </c>
      <c r="S73" s="70">
        <v>0</v>
      </c>
      <c r="T73" s="23">
        <f t="shared" si="22"/>
        <v>0</v>
      </c>
      <c r="U73" s="45">
        <f t="shared" si="23"/>
        <v>1</v>
      </c>
      <c r="V73" s="22">
        <f t="shared" si="36"/>
        <v>2</v>
      </c>
      <c r="W73" s="22">
        <f t="shared" si="37"/>
        <v>2</v>
      </c>
      <c r="X73" s="23">
        <v>0</v>
      </c>
      <c r="Y73" s="78">
        <v>13600</v>
      </c>
      <c r="Z73" s="78">
        <v>20000</v>
      </c>
      <c r="AA73" s="24">
        <v>16200</v>
      </c>
      <c r="AB73" s="27">
        <f t="shared" si="26"/>
        <v>3</v>
      </c>
      <c r="AC73" s="73">
        <v>3</v>
      </c>
      <c r="AD73" s="29">
        <f t="shared" si="40"/>
        <v>100</v>
      </c>
      <c r="AE73" s="73">
        <v>0</v>
      </c>
      <c r="AF73" s="29">
        <f t="shared" si="28"/>
        <v>0</v>
      </c>
      <c r="AH73" s="118"/>
    </row>
    <row r="74" spans="1:34" s="120" customFormat="1" ht="21">
      <c r="A74" s="15" t="s">
        <v>109</v>
      </c>
      <c r="B74" s="37" t="s">
        <v>112</v>
      </c>
      <c r="C74" s="15" t="s">
        <v>33</v>
      </c>
      <c r="D74" s="15">
        <v>1</v>
      </c>
      <c r="E74" s="77">
        <v>0</v>
      </c>
      <c r="F74" s="35">
        <f t="shared" si="4"/>
        <v>0</v>
      </c>
      <c r="G74" s="74">
        <v>0</v>
      </c>
      <c r="H74" s="35">
        <v>0</v>
      </c>
      <c r="I74" s="74">
        <v>0</v>
      </c>
      <c r="J74" s="23">
        <v>0</v>
      </c>
      <c r="K74" s="22">
        <v>0</v>
      </c>
      <c r="L74" s="23">
        <v>0</v>
      </c>
      <c r="M74" s="22">
        <v>0</v>
      </c>
      <c r="N74" s="23">
        <v>0</v>
      </c>
      <c r="O74" s="22">
        <v>0</v>
      </c>
      <c r="P74" s="23">
        <v>0</v>
      </c>
      <c r="Q74" s="22">
        <v>0</v>
      </c>
      <c r="R74" s="23">
        <v>0</v>
      </c>
      <c r="S74" s="22">
        <v>0</v>
      </c>
      <c r="T74" s="23">
        <v>0</v>
      </c>
      <c r="U74" s="45">
        <f t="shared" si="23"/>
        <v>0</v>
      </c>
      <c r="V74" s="22">
        <f t="shared" si="36"/>
        <v>0</v>
      </c>
      <c r="W74" s="22">
        <f t="shared" si="37"/>
        <v>0</v>
      </c>
      <c r="X74" s="23">
        <v>0</v>
      </c>
      <c r="Y74" s="78" t="s">
        <v>140</v>
      </c>
      <c r="Z74" s="78" t="s">
        <v>140</v>
      </c>
      <c r="AA74" s="24" t="s">
        <v>140</v>
      </c>
      <c r="AB74" s="27">
        <f t="shared" si="26"/>
        <v>0</v>
      </c>
      <c r="AC74" s="49">
        <v>0</v>
      </c>
      <c r="AD74" s="29">
        <v>0</v>
      </c>
      <c r="AE74" s="49">
        <v>0</v>
      </c>
      <c r="AF74" s="29">
        <v>0</v>
      </c>
      <c r="AH74" s="121"/>
    </row>
    <row r="75" spans="1:34" ht="21">
      <c r="A75" s="15" t="s">
        <v>109</v>
      </c>
      <c r="B75" s="37" t="s">
        <v>113</v>
      </c>
      <c r="C75" s="15" t="s">
        <v>33</v>
      </c>
      <c r="D75" s="15">
        <v>12</v>
      </c>
      <c r="E75" s="77">
        <v>8</v>
      </c>
      <c r="F75" s="35">
        <f t="shared" si="4"/>
        <v>66.66666666666667</v>
      </c>
      <c r="G75" s="74">
        <v>4</v>
      </c>
      <c r="H75" s="35">
        <f t="shared" si="41"/>
        <v>50</v>
      </c>
      <c r="I75" s="74">
        <v>0</v>
      </c>
      <c r="J75" s="23">
        <f t="shared" si="35"/>
        <v>0</v>
      </c>
      <c r="K75" s="22">
        <v>2</v>
      </c>
      <c r="L75" s="23">
        <f t="shared" si="29"/>
        <v>25</v>
      </c>
      <c r="M75" s="22">
        <v>0</v>
      </c>
      <c r="N75" s="23">
        <f t="shared" si="34"/>
        <v>0</v>
      </c>
      <c r="O75" s="22">
        <v>1</v>
      </c>
      <c r="P75" s="23">
        <f t="shared" si="21"/>
        <v>12.5</v>
      </c>
      <c r="Q75" s="22">
        <v>1</v>
      </c>
      <c r="R75" s="23">
        <f t="shared" si="38"/>
        <v>12.5</v>
      </c>
      <c r="S75" s="22">
        <v>0</v>
      </c>
      <c r="T75" s="23">
        <f t="shared" si="22"/>
        <v>0</v>
      </c>
      <c r="U75" s="22">
        <f t="shared" si="23"/>
        <v>2</v>
      </c>
      <c r="V75" s="22">
        <f t="shared" si="36"/>
        <v>5</v>
      </c>
      <c r="W75" s="22">
        <f t="shared" si="37"/>
        <v>7</v>
      </c>
      <c r="X75" s="23">
        <f t="shared" si="39"/>
        <v>71.42857142857143</v>
      </c>
      <c r="Y75" s="78">
        <v>12000</v>
      </c>
      <c r="Z75" s="78">
        <v>20600</v>
      </c>
      <c r="AA75" s="24">
        <v>16771.67</v>
      </c>
      <c r="AB75" s="27">
        <f t="shared" si="26"/>
        <v>6</v>
      </c>
      <c r="AC75" s="75">
        <v>5</v>
      </c>
      <c r="AD75" s="29">
        <f t="shared" si="40"/>
        <v>83.33333333333333</v>
      </c>
      <c r="AE75" s="75">
        <v>1</v>
      </c>
      <c r="AF75" s="29">
        <f t="shared" si="28"/>
        <v>16.666666666666668</v>
      </c>
      <c r="AH75" s="118"/>
    </row>
    <row r="76" spans="1:34" ht="21">
      <c r="A76" s="15" t="s">
        <v>109</v>
      </c>
      <c r="B76" s="37" t="s">
        <v>114</v>
      </c>
      <c r="C76" s="15" t="s">
        <v>33</v>
      </c>
      <c r="D76" s="104">
        <v>5</v>
      </c>
      <c r="E76" s="77">
        <v>2</v>
      </c>
      <c r="F76" s="35">
        <f aca="true" t="shared" si="42" ref="F76:F95">E76*100/D76</f>
        <v>40</v>
      </c>
      <c r="G76" s="74">
        <v>0</v>
      </c>
      <c r="H76" s="35">
        <f t="shared" si="41"/>
        <v>0</v>
      </c>
      <c r="I76" s="74">
        <v>0</v>
      </c>
      <c r="J76" s="23">
        <f t="shared" si="35"/>
        <v>0</v>
      </c>
      <c r="K76" s="22">
        <v>0</v>
      </c>
      <c r="L76" s="23">
        <f t="shared" si="29"/>
        <v>0</v>
      </c>
      <c r="M76" s="22">
        <v>0</v>
      </c>
      <c r="N76" s="23">
        <f t="shared" si="34"/>
        <v>0</v>
      </c>
      <c r="O76" s="22">
        <v>1</v>
      </c>
      <c r="P76" s="23">
        <f t="shared" si="21"/>
        <v>50</v>
      </c>
      <c r="Q76" s="22">
        <v>1</v>
      </c>
      <c r="R76" s="23">
        <f t="shared" si="38"/>
        <v>50</v>
      </c>
      <c r="S76" s="22">
        <v>0</v>
      </c>
      <c r="T76" s="23">
        <f t="shared" si="22"/>
        <v>0</v>
      </c>
      <c r="U76" s="45">
        <f t="shared" si="23"/>
        <v>2</v>
      </c>
      <c r="V76" s="22">
        <f t="shared" si="36"/>
        <v>1</v>
      </c>
      <c r="W76" s="22">
        <f t="shared" si="37"/>
        <v>1</v>
      </c>
      <c r="X76" s="23">
        <f t="shared" si="39"/>
        <v>100</v>
      </c>
      <c r="Y76" s="78">
        <v>23000</v>
      </c>
      <c r="Z76" s="78">
        <v>35000</v>
      </c>
      <c r="AA76" s="24">
        <v>29000</v>
      </c>
      <c r="AB76" s="27">
        <f t="shared" si="26"/>
        <v>2</v>
      </c>
      <c r="AC76" s="75">
        <v>2</v>
      </c>
      <c r="AD76" s="29">
        <f t="shared" si="40"/>
        <v>100</v>
      </c>
      <c r="AE76" s="75">
        <v>0</v>
      </c>
      <c r="AF76" s="29">
        <f t="shared" si="28"/>
        <v>0</v>
      </c>
      <c r="AH76" s="118"/>
    </row>
    <row r="77" spans="1:34" ht="21">
      <c r="A77" s="15" t="s">
        <v>109</v>
      </c>
      <c r="B77" s="37" t="s">
        <v>70</v>
      </c>
      <c r="C77" s="15" t="s">
        <v>33</v>
      </c>
      <c r="D77" s="104">
        <v>4</v>
      </c>
      <c r="E77" s="77">
        <v>2</v>
      </c>
      <c r="F77" s="35">
        <f t="shared" si="42"/>
        <v>50</v>
      </c>
      <c r="G77" s="74">
        <v>0</v>
      </c>
      <c r="H77" s="35">
        <f t="shared" si="41"/>
        <v>0</v>
      </c>
      <c r="I77" s="74">
        <v>0</v>
      </c>
      <c r="J77" s="23">
        <f t="shared" si="35"/>
        <v>0</v>
      </c>
      <c r="K77" s="22">
        <v>0</v>
      </c>
      <c r="L77" s="23">
        <f t="shared" si="29"/>
        <v>0</v>
      </c>
      <c r="M77" s="22">
        <v>0</v>
      </c>
      <c r="N77" s="23">
        <f t="shared" si="34"/>
        <v>0</v>
      </c>
      <c r="O77" s="22">
        <v>2</v>
      </c>
      <c r="P77" s="23">
        <f t="shared" si="21"/>
        <v>100</v>
      </c>
      <c r="Q77" s="22">
        <v>0</v>
      </c>
      <c r="R77" s="23">
        <f t="shared" si="38"/>
        <v>0</v>
      </c>
      <c r="S77" s="22">
        <v>0</v>
      </c>
      <c r="T77" s="23">
        <f t="shared" si="22"/>
        <v>0</v>
      </c>
      <c r="U77" s="45">
        <f t="shared" si="23"/>
        <v>2</v>
      </c>
      <c r="V77" s="22">
        <f t="shared" si="36"/>
        <v>0</v>
      </c>
      <c r="W77" s="22">
        <f t="shared" si="37"/>
        <v>0</v>
      </c>
      <c r="X77" s="23">
        <v>0</v>
      </c>
      <c r="Y77" s="78">
        <v>20000</v>
      </c>
      <c r="Z77" s="78">
        <v>31530</v>
      </c>
      <c r="AA77" s="24">
        <v>25765</v>
      </c>
      <c r="AB77" s="27">
        <f t="shared" si="26"/>
        <v>2</v>
      </c>
      <c r="AC77" s="75">
        <v>2</v>
      </c>
      <c r="AD77" s="29">
        <f t="shared" si="40"/>
        <v>100</v>
      </c>
      <c r="AE77" s="75">
        <v>0</v>
      </c>
      <c r="AF77" s="29">
        <f t="shared" si="28"/>
        <v>0</v>
      </c>
      <c r="AH77" s="118"/>
    </row>
    <row r="78" spans="1:34" ht="21">
      <c r="A78" s="15" t="s">
        <v>109</v>
      </c>
      <c r="B78" s="37" t="s">
        <v>54</v>
      </c>
      <c r="C78" s="15" t="s">
        <v>33</v>
      </c>
      <c r="D78" s="104">
        <v>2</v>
      </c>
      <c r="E78" s="77">
        <v>1</v>
      </c>
      <c r="F78" s="35">
        <f t="shared" si="42"/>
        <v>50</v>
      </c>
      <c r="G78" s="74">
        <v>0</v>
      </c>
      <c r="H78" s="35">
        <f t="shared" si="41"/>
        <v>0</v>
      </c>
      <c r="I78" s="74">
        <v>0</v>
      </c>
      <c r="J78" s="23">
        <f t="shared" si="35"/>
        <v>0</v>
      </c>
      <c r="K78" s="22">
        <v>1</v>
      </c>
      <c r="L78" s="23">
        <f t="shared" si="29"/>
        <v>100</v>
      </c>
      <c r="M78" s="22">
        <v>0</v>
      </c>
      <c r="N78" s="23">
        <f t="shared" si="34"/>
        <v>0</v>
      </c>
      <c r="O78" s="22">
        <v>0</v>
      </c>
      <c r="P78" s="23">
        <f t="shared" si="21"/>
        <v>0</v>
      </c>
      <c r="Q78" s="22">
        <v>0</v>
      </c>
      <c r="R78" s="23">
        <f t="shared" si="38"/>
        <v>0</v>
      </c>
      <c r="S78" s="22">
        <v>0</v>
      </c>
      <c r="T78" s="23">
        <f t="shared" si="22"/>
        <v>0</v>
      </c>
      <c r="U78" s="45">
        <f t="shared" si="23"/>
        <v>0</v>
      </c>
      <c r="V78" s="22">
        <f t="shared" si="36"/>
        <v>0</v>
      </c>
      <c r="W78" s="22">
        <f t="shared" si="37"/>
        <v>1</v>
      </c>
      <c r="X78" s="23">
        <f t="shared" si="39"/>
        <v>0</v>
      </c>
      <c r="Y78" s="78" t="s">
        <v>140</v>
      </c>
      <c r="Z78" s="78" t="s">
        <v>140</v>
      </c>
      <c r="AA78" s="24" t="s">
        <v>140</v>
      </c>
      <c r="AB78" s="27">
        <f>SUM(O78+Q78+S78+G78+I78)</f>
        <v>0</v>
      </c>
      <c r="AC78" s="49">
        <v>0</v>
      </c>
      <c r="AD78" s="29">
        <v>0</v>
      </c>
      <c r="AE78" s="49">
        <v>0</v>
      </c>
      <c r="AF78" s="29">
        <v>0</v>
      </c>
      <c r="AH78" s="118"/>
    </row>
    <row r="79" spans="1:34" ht="21">
      <c r="A79" s="15" t="s">
        <v>109</v>
      </c>
      <c r="B79" s="37" t="s">
        <v>115</v>
      </c>
      <c r="C79" s="15" t="s">
        <v>33</v>
      </c>
      <c r="D79" s="104">
        <v>2</v>
      </c>
      <c r="E79" s="77">
        <v>0</v>
      </c>
      <c r="F79" s="35">
        <f t="shared" si="42"/>
        <v>0</v>
      </c>
      <c r="G79" s="74">
        <v>0</v>
      </c>
      <c r="H79" s="35">
        <v>0</v>
      </c>
      <c r="I79" s="74">
        <v>0</v>
      </c>
      <c r="J79" s="23">
        <v>0</v>
      </c>
      <c r="K79" s="22">
        <v>0</v>
      </c>
      <c r="L79" s="23">
        <v>0</v>
      </c>
      <c r="M79" s="22">
        <v>0</v>
      </c>
      <c r="N79" s="23">
        <v>0</v>
      </c>
      <c r="O79" s="22">
        <v>0</v>
      </c>
      <c r="P79" s="23">
        <v>0</v>
      </c>
      <c r="Q79" s="22">
        <v>0</v>
      </c>
      <c r="R79" s="23">
        <v>0</v>
      </c>
      <c r="S79" s="22">
        <v>0</v>
      </c>
      <c r="T79" s="23">
        <v>0</v>
      </c>
      <c r="U79" s="45">
        <f t="shared" si="23"/>
        <v>0</v>
      </c>
      <c r="V79" s="22">
        <f t="shared" si="36"/>
        <v>0</v>
      </c>
      <c r="W79" s="22">
        <f t="shared" si="37"/>
        <v>0</v>
      </c>
      <c r="X79" s="23">
        <v>0</v>
      </c>
      <c r="Y79" s="78" t="s">
        <v>140</v>
      </c>
      <c r="Z79" s="78" t="s">
        <v>140</v>
      </c>
      <c r="AA79" s="24" t="s">
        <v>140</v>
      </c>
      <c r="AB79" s="27">
        <f>SUM(O79+Q79+S79+G79+I79)</f>
        <v>0</v>
      </c>
      <c r="AC79" s="49">
        <v>0</v>
      </c>
      <c r="AD79" s="29">
        <v>0</v>
      </c>
      <c r="AE79" s="49">
        <v>0</v>
      </c>
      <c r="AF79" s="29">
        <v>0</v>
      </c>
      <c r="AH79" s="118"/>
    </row>
    <row r="80" spans="1:34" ht="21">
      <c r="A80" s="15" t="s">
        <v>109</v>
      </c>
      <c r="B80" s="37" t="s">
        <v>48</v>
      </c>
      <c r="C80" s="15" t="s">
        <v>33</v>
      </c>
      <c r="D80" s="104">
        <v>4</v>
      </c>
      <c r="E80" s="77">
        <v>1</v>
      </c>
      <c r="F80" s="35">
        <f t="shared" si="42"/>
        <v>25</v>
      </c>
      <c r="G80" s="74">
        <v>0</v>
      </c>
      <c r="H80" s="35">
        <f t="shared" si="41"/>
        <v>0</v>
      </c>
      <c r="I80" s="74">
        <v>0</v>
      </c>
      <c r="J80" s="23">
        <f t="shared" si="35"/>
        <v>0</v>
      </c>
      <c r="K80" s="22">
        <v>0</v>
      </c>
      <c r="L80" s="23">
        <f t="shared" si="29"/>
        <v>0</v>
      </c>
      <c r="M80" s="22">
        <v>0</v>
      </c>
      <c r="N80" s="23">
        <f t="shared" si="34"/>
        <v>0</v>
      </c>
      <c r="O80" s="22">
        <v>0</v>
      </c>
      <c r="P80" s="23">
        <f t="shared" si="21"/>
        <v>0</v>
      </c>
      <c r="Q80" s="22">
        <v>0</v>
      </c>
      <c r="R80" s="23">
        <f t="shared" si="38"/>
        <v>0</v>
      </c>
      <c r="S80" s="22">
        <v>1</v>
      </c>
      <c r="T80" s="23">
        <f t="shared" si="22"/>
        <v>100</v>
      </c>
      <c r="U80" s="45">
        <f t="shared" si="23"/>
        <v>1</v>
      </c>
      <c r="V80" s="22">
        <f t="shared" si="36"/>
        <v>1</v>
      </c>
      <c r="W80" s="22">
        <f t="shared" si="37"/>
        <v>1</v>
      </c>
      <c r="X80" s="23">
        <v>0</v>
      </c>
      <c r="Y80" s="78">
        <v>26250</v>
      </c>
      <c r="Z80" s="78">
        <v>26250</v>
      </c>
      <c r="AA80" s="24">
        <v>26250</v>
      </c>
      <c r="AB80" s="27">
        <f t="shared" si="26"/>
        <v>1</v>
      </c>
      <c r="AC80" s="75">
        <v>1</v>
      </c>
      <c r="AD80" s="29">
        <f t="shared" si="40"/>
        <v>100</v>
      </c>
      <c r="AE80" s="75">
        <v>0</v>
      </c>
      <c r="AF80" s="29">
        <f t="shared" si="28"/>
        <v>0</v>
      </c>
      <c r="AH80" s="118"/>
    </row>
    <row r="81" spans="1:34" ht="21">
      <c r="A81" s="15" t="s">
        <v>109</v>
      </c>
      <c r="B81" s="37" t="s">
        <v>116</v>
      </c>
      <c r="C81" s="15" t="s">
        <v>33</v>
      </c>
      <c r="D81" s="104">
        <v>17</v>
      </c>
      <c r="E81" s="77">
        <v>6</v>
      </c>
      <c r="F81" s="35">
        <f t="shared" si="42"/>
        <v>35.294117647058826</v>
      </c>
      <c r="G81" s="74">
        <v>0</v>
      </c>
      <c r="H81" s="35">
        <f t="shared" si="41"/>
        <v>0</v>
      </c>
      <c r="I81" s="74">
        <v>1</v>
      </c>
      <c r="J81" s="23">
        <f t="shared" si="35"/>
        <v>16.666666666666668</v>
      </c>
      <c r="K81" s="22">
        <v>1</v>
      </c>
      <c r="L81" s="23">
        <f t="shared" si="29"/>
        <v>16.666666666666668</v>
      </c>
      <c r="M81" s="22">
        <v>0</v>
      </c>
      <c r="N81" s="23">
        <f t="shared" si="34"/>
        <v>0</v>
      </c>
      <c r="O81" s="22">
        <v>2</v>
      </c>
      <c r="P81" s="23">
        <f t="shared" si="21"/>
        <v>33.333333333333336</v>
      </c>
      <c r="Q81" s="22">
        <v>1</v>
      </c>
      <c r="R81" s="23">
        <f t="shared" si="38"/>
        <v>16.666666666666668</v>
      </c>
      <c r="S81" s="22">
        <v>1</v>
      </c>
      <c r="T81" s="23">
        <f t="shared" si="22"/>
        <v>16.666666666666668</v>
      </c>
      <c r="U81" s="45">
        <f t="shared" si="23"/>
        <v>4</v>
      </c>
      <c r="V81" s="22">
        <f t="shared" si="36"/>
        <v>3</v>
      </c>
      <c r="W81" s="22">
        <f t="shared" si="37"/>
        <v>4</v>
      </c>
      <c r="X81" s="23">
        <f>V81*100/W81</f>
        <v>75</v>
      </c>
      <c r="Y81" s="78">
        <v>9000</v>
      </c>
      <c r="Z81" s="78">
        <v>24630</v>
      </c>
      <c r="AA81" s="24">
        <v>16981.6</v>
      </c>
      <c r="AB81" s="27">
        <f t="shared" si="26"/>
        <v>5</v>
      </c>
      <c r="AC81" s="75">
        <v>4</v>
      </c>
      <c r="AD81" s="29">
        <f t="shared" si="40"/>
        <v>80</v>
      </c>
      <c r="AE81" s="75">
        <v>1</v>
      </c>
      <c r="AF81" s="29">
        <f t="shared" si="28"/>
        <v>20</v>
      </c>
      <c r="AH81" s="118"/>
    </row>
    <row r="82" spans="1:34" ht="21">
      <c r="A82" s="9"/>
      <c r="B82" s="57" t="s">
        <v>117</v>
      </c>
      <c r="C82" s="39"/>
      <c r="D82" s="42">
        <f>SUM(D83:D89)</f>
        <v>762</v>
      </c>
      <c r="E82" s="42">
        <f>SUM(E83:E89)</f>
        <v>451</v>
      </c>
      <c r="F82" s="12">
        <f t="shared" si="42"/>
        <v>59.186351706036746</v>
      </c>
      <c r="G82" s="47">
        <f>SUM(G83:G89)</f>
        <v>207</v>
      </c>
      <c r="H82" s="12">
        <f aca="true" t="shared" si="43" ref="H82:H93">G82*100/E82</f>
        <v>45.8980044345898</v>
      </c>
      <c r="I82" s="9">
        <f>SUM(I83:I89)</f>
        <v>8</v>
      </c>
      <c r="J82" s="43">
        <f>I82*100/E82</f>
        <v>1.7738359201773837</v>
      </c>
      <c r="K82" s="41">
        <f>SUM(K83:K89)</f>
        <v>124</v>
      </c>
      <c r="L82" s="43">
        <f>K82*100/E82</f>
        <v>27.494456762749447</v>
      </c>
      <c r="M82" s="41">
        <f>SUM(M83:M89)</f>
        <v>5</v>
      </c>
      <c r="N82" s="43">
        <f>M82*100/E82</f>
        <v>1.1086474501108647</v>
      </c>
      <c r="O82" s="41">
        <f>SUM(O83:O89)</f>
        <v>54</v>
      </c>
      <c r="P82" s="43">
        <f>O82*100/E82</f>
        <v>11.973392461197339</v>
      </c>
      <c r="Q82" s="41">
        <f>SUM(Q83:Q89)</f>
        <v>44</v>
      </c>
      <c r="R82" s="43">
        <f>Q82*100/E82</f>
        <v>9.75609756097561</v>
      </c>
      <c r="S82" s="41">
        <f>SUM(S83:S89)</f>
        <v>9</v>
      </c>
      <c r="T82" s="43">
        <f>S82*100/E82</f>
        <v>1.9955654101995566</v>
      </c>
      <c r="U82" s="9">
        <f>SUM(U83:U89)</f>
        <v>107</v>
      </c>
      <c r="V82" s="41">
        <f>SUM(V83:V89)</f>
        <v>268</v>
      </c>
      <c r="W82" s="41">
        <f>SUM(W83:W89)</f>
        <v>392</v>
      </c>
      <c r="X82" s="43">
        <f>V82*100/W82</f>
        <v>68.36734693877551</v>
      </c>
      <c r="Y82" s="109">
        <f>MIN(Y83:Y89)</f>
        <v>5000</v>
      </c>
      <c r="Z82" s="109">
        <f>MAX(Z83:Z89)</f>
        <v>40000</v>
      </c>
      <c r="AA82" s="40">
        <v>12385.398119122257</v>
      </c>
      <c r="AB82" s="41">
        <f>SUM(AB83:AB89)</f>
        <v>322</v>
      </c>
      <c r="AC82" s="42">
        <f>SUM(AC83:AC89)</f>
        <v>210</v>
      </c>
      <c r="AD82" s="43">
        <f>AC82*100/AB82</f>
        <v>65.21739130434783</v>
      </c>
      <c r="AE82" s="42">
        <f>SUM(AE83:AE89)</f>
        <v>112</v>
      </c>
      <c r="AF82" s="43">
        <f>AE82*100/AB82</f>
        <v>34.78260869565217</v>
      </c>
      <c r="AH82" s="118"/>
    </row>
    <row r="83" spans="1:34" ht="21">
      <c r="A83" s="15" t="s">
        <v>118</v>
      </c>
      <c r="B83" s="37" t="s">
        <v>119</v>
      </c>
      <c r="C83" s="15" t="s">
        <v>28</v>
      </c>
      <c r="D83" s="105">
        <v>325</v>
      </c>
      <c r="E83" s="15">
        <v>225</v>
      </c>
      <c r="F83" s="35">
        <f t="shared" si="42"/>
        <v>69.23076923076923</v>
      </c>
      <c r="G83" s="78">
        <v>111</v>
      </c>
      <c r="H83" s="35">
        <f t="shared" si="43"/>
        <v>49.333333333333336</v>
      </c>
      <c r="I83" s="79">
        <v>6</v>
      </c>
      <c r="J83" s="23">
        <f aca="true" t="shared" si="44" ref="J83:J93">I83*100/E83</f>
        <v>2.6666666666666665</v>
      </c>
      <c r="K83" s="22">
        <v>57</v>
      </c>
      <c r="L83" s="23">
        <f>K83*100/E83</f>
        <v>25.333333333333332</v>
      </c>
      <c r="M83" s="22">
        <v>2</v>
      </c>
      <c r="N83" s="23">
        <f aca="true" t="shared" si="45" ref="N83:N95">M83*100/E83</f>
        <v>0.8888888888888888</v>
      </c>
      <c r="O83" s="22">
        <v>33</v>
      </c>
      <c r="P83" s="23">
        <f t="shared" si="21"/>
        <v>14.666666666666666</v>
      </c>
      <c r="Q83" s="22">
        <v>15</v>
      </c>
      <c r="R83" s="23">
        <f t="shared" si="38"/>
        <v>6.666666666666667</v>
      </c>
      <c r="S83" s="22">
        <v>1</v>
      </c>
      <c r="T83" s="23">
        <f t="shared" si="22"/>
        <v>0.4444444444444444</v>
      </c>
      <c r="U83" s="45">
        <f aca="true" t="shared" si="46" ref="U83:U88">S83+O83+Q83</f>
        <v>49</v>
      </c>
      <c r="V83" s="22">
        <f aca="true" t="shared" si="47" ref="V83:V88">G83+I83+Q83+S83</f>
        <v>133</v>
      </c>
      <c r="W83" s="22">
        <f aca="true" t="shared" si="48" ref="W83:W89">E83-M83-O83</f>
        <v>190</v>
      </c>
      <c r="X83" s="23">
        <f>V83*100/W83</f>
        <v>70</v>
      </c>
      <c r="Y83" s="78">
        <v>5000</v>
      </c>
      <c r="Z83" s="78">
        <v>30000</v>
      </c>
      <c r="AA83" s="24">
        <v>11985.397590361446</v>
      </c>
      <c r="AB83" s="27">
        <f>SUM(O83+Q83+S83+G83+I83)</f>
        <v>166</v>
      </c>
      <c r="AC83" s="80">
        <v>125</v>
      </c>
      <c r="AD83" s="29">
        <f aca="true" t="shared" si="49" ref="AD83:AD89">(AC83*100)/AB83</f>
        <v>75.3012048192771</v>
      </c>
      <c r="AE83" s="80">
        <v>41</v>
      </c>
      <c r="AF83" s="29">
        <f>AE83*100/AB83</f>
        <v>24.698795180722893</v>
      </c>
      <c r="AH83" s="118"/>
    </row>
    <row r="84" spans="1:34" ht="21">
      <c r="A84" s="15" t="s">
        <v>120</v>
      </c>
      <c r="B84" s="37" t="s">
        <v>121</v>
      </c>
      <c r="C84" s="15" t="s">
        <v>28</v>
      </c>
      <c r="D84" s="103">
        <v>112</v>
      </c>
      <c r="E84" s="15">
        <v>38</v>
      </c>
      <c r="F84" s="35">
        <f t="shared" si="42"/>
        <v>33.92857142857143</v>
      </c>
      <c r="G84" s="78">
        <v>24</v>
      </c>
      <c r="H84" s="35">
        <f t="shared" si="43"/>
        <v>63.1578947368421</v>
      </c>
      <c r="I84" s="79">
        <v>0</v>
      </c>
      <c r="J84" s="23">
        <f t="shared" si="44"/>
        <v>0</v>
      </c>
      <c r="K84" s="22">
        <v>9</v>
      </c>
      <c r="L84" s="23">
        <f aca="true" t="shared" si="50" ref="L84:L93">K84*100/E84</f>
        <v>23.68421052631579</v>
      </c>
      <c r="M84" s="22">
        <v>0</v>
      </c>
      <c r="N84" s="23">
        <f t="shared" si="45"/>
        <v>0</v>
      </c>
      <c r="O84" s="22">
        <v>1</v>
      </c>
      <c r="P84" s="23">
        <f t="shared" si="21"/>
        <v>2.6315789473684212</v>
      </c>
      <c r="Q84" s="22">
        <v>2</v>
      </c>
      <c r="R84" s="23">
        <f t="shared" si="38"/>
        <v>5.2631578947368425</v>
      </c>
      <c r="S84" s="22">
        <v>2</v>
      </c>
      <c r="T84" s="23">
        <f t="shared" si="22"/>
        <v>5.2631578947368425</v>
      </c>
      <c r="U84" s="45">
        <f t="shared" si="46"/>
        <v>5</v>
      </c>
      <c r="V84" s="22">
        <f t="shared" si="47"/>
        <v>28</v>
      </c>
      <c r="W84" s="22">
        <f t="shared" si="48"/>
        <v>37</v>
      </c>
      <c r="X84" s="23">
        <f aca="true" t="shared" si="51" ref="X84:X89">V84*100/W84</f>
        <v>75.67567567567568</v>
      </c>
      <c r="Y84" s="78">
        <v>8900</v>
      </c>
      <c r="Z84" s="78">
        <v>30000</v>
      </c>
      <c r="AA84" s="24">
        <v>12891.379310344828</v>
      </c>
      <c r="AB84" s="27">
        <f aca="true" t="shared" si="52" ref="AB84:AB89">SUM(O84+Q84+S84+G84+I84)</f>
        <v>29</v>
      </c>
      <c r="AC84" s="80">
        <v>17</v>
      </c>
      <c r="AD84" s="29">
        <f t="shared" si="49"/>
        <v>58.62068965517241</v>
      </c>
      <c r="AE84" s="80">
        <v>12</v>
      </c>
      <c r="AF84" s="29">
        <f aca="true" t="shared" si="53" ref="AF84:AF89">AE84*100/AB84</f>
        <v>41.37931034482759</v>
      </c>
      <c r="AH84" s="118"/>
    </row>
    <row r="85" spans="1:34" ht="21">
      <c r="A85" s="15" t="s">
        <v>120</v>
      </c>
      <c r="B85" s="37" t="s">
        <v>122</v>
      </c>
      <c r="C85" s="15" t="s">
        <v>28</v>
      </c>
      <c r="D85" s="15">
        <v>61</v>
      </c>
      <c r="E85" s="15">
        <v>38</v>
      </c>
      <c r="F85" s="35">
        <f t="shared" si="42"/>
        <v>62.295081967213115</v>
      </c>
      <c r="G85" s="78">
        <v>16</v>
      </c>
      <c r="H85" s="35">
        <f t="shared" si="43"/>
        <v>42.10526315789474</v>
      </c>
      <c r="I85" s="79">
        <v>0</v>
      </c>
      <c r="J85" s="23">
        <f t="shared" si="44"/>
        <v>0</v>
      </c>
      <c r="K85" s="22">
        <v>6</v>
      </c>
      <c r="L85" s="23">
        <f t="shared" si="50"/>
        <v>15.789473684210526</v>
      </c>
      <c r="M85" s="22">
        <v>1</v>
      </c>
      <c r="N85" s="23">
        <f t="shared" si="45"/>
        <v>2.6315789473684212</v>
      </c>
      <c r="O85" s="22">
        <v>8</v>
      </c>
      <c r="P85" s="23">
        <f t="shared" si="21"/>
        <v>21.05263157894737</v>
      </c>
      <c r="Q85" s="22">
        <v>5</v>
      </c>
      <c r="R85" s="23">
        <f t="shared" si="38"/>
        <v>13.157894736842104</v>
      </c>
      <c r="S85" s="22">
        <v>2</v>
      </c>
      <c r="T85" s="23">
        <f t="shared" si="22"/>
        <v>5.2631578947368425</v>
      </c>
      <c r="U85" s="45">
        <f t="shared" si="46"/>
        <v>15</v>
      </c>
      <c r="V85" s="22">
        <f t="shared" si="47"/>
        <v>23</v>
      </c>
      <c r="W85" s="22">
        <f t="shared" si="48"/>
        <v>29</v>
      </c>
      <c r="X85" s="23">
        <f t="shared" si="51"/>
        <v>79.3103448275862</v>
      </c>
      <c r="Y85" s="78">
        <v>9000</v>
      </c>
      <c r="Z85" s="78">
        <v>30000</v>
      </c>
      <c r="AA85" s="24">
        <v>13162.58064516129</v>
      </c>
      <c r="AB85" s="27">
        <f t="shared" si="52"/>
        <v>31</v>
      </c>
      <c r="AC85" s="80">
        <v>15</v>
      </c>
      <c r="AD85" s="29">
        <f t="shared" si="49"/>
        <v>48.38709677419355</v>
      </c>
      <c r="AE85" s="80">
        <v>16</v>
      </c>
      <c r="AF85" s="29">
        <f t="shared" si="53"/>
        <v>51.61290322580645</v>
      </c>
      <c r="AH85" s="118"/>
    </row>
    <row r="86" spans="1:34" ht="21">
      <c r="A86" s="15" t="s">
        <v>120</v>
      </c>
      <c r="B86" s="37" t="s">
        <v>123</v>
      </c>
      <c r="C86" s="15" t="s">
        <v>28</v>
      </c>
      <c r="D86" s="15">
        <v>122</v>
      </c>
      <c r="E86" s="15">
        <v>76</v>
      </c>
      <c r="F86" s="35">
        <f t="shared" si="42"/>
        <v>62.295081967213115</v>
      </c>
      <c r="G86" s="78">
        <v>30</v>
      </c>
      <c r="H86" s="35">
        <f t="shared" si="43"/>
        <v>39.473684210526315</v>
      </c>
      <c r="I86" s="79">
        <v>1</v>
      </c>
      <c r="J86" s="23">
        <f t="shared" si="44"/>
        <v>1.3157894736842106</v>
      </c>
      <c r="K86" s="22">
        <v>25</v>
      </c>
      <c r="L86" s="23">
        <f t="shared" si="50"/>
        <v>32.89473684210526</v>
      </c>
      <c r="M86" s="22">
        <v>0</v>
      </c>
      <c r="N86" s="23">
        <f t="shared" si="45"/>
        <v>0</v>
      </c>
      <c r="O86" s="22">
        <v>6</v>
      </c>
      <c r="P86" s="23">
        <f t="shared" si="21"/>
        <v>7.894736842105263</v>
      </c>
      <c r="Q86" s="22">
        <v>14</v>
      </c>
      <c r="R86" s="23">
        <f t="shared" si="38"/>
        <v>18.42105263157895</v>
      </c>
      <c r="S86" s="22">
        <v>0</v>
      </c>
      <c r="T86" s="23">
        <f t="shared" si="22"/>
        <v>0</v>
      </c>
      <c r="U86" s="45">
        <f t="shared" si="46"/>
        <v>20</v>
      </c>
      <c r="V86" s="22">
        <f t="shared" si="47"/>
        <v>45</v>
      </c>
      <c r="W86" s="22">
        <f t="shared" si="48"/>
        <v>70</v>
      </c>
      <c r="X86" s="23">
        <f t="shared" si="51"/>
        <v>64.28571428571429</v>
      </c>
      <c r="Y86" s="78">
        <v>6000</v>
      </c>
      <c r="Z86" s="78">
        <v>20000</v>
      </c>
      <c r="AA86" s="24">
        <v>11534.285714285714</v>
      </c>
      <c r="AB86" s="27">
        <f t="shared" si="52"/>
        <v>51</v>
      </c>
      <c r="AC86" s="80">
        <v>29</v>
      </c>
      <c r="AD86" s="29">
        <f t="shared" si="49"/>
        <v>56.86274509803921</v>
      </c>
      <c r="AE86" s="80">
        <v>22</v>
      </c>
      <c r="AF86" s="29">
        <f t="shared" si="53"/>
        <v>43.13725490196079</v>
      </c>
      <c r="AH86" s="118"/>
    </row>
    <row r="87" spans="1:34" ht="21">
      <c r="A87" s="15" t="s">
        <v>120</v>
      </c>
      <c r="B87" s="37" t="s">
        <v>124</v>
      </c>
      <c r="C87" s="15" t="s">
        <v>28</v>
      </c>
      <c r="D87" s="15">
        <v>45</v>
      </c>
      <c r="E87" s="15">
        <v>22</v>
      </c>
      <c r="F87" s="35">
        <f t="shared" si="42"/>
        <v>48.888888888888886</v>
      </c>
      <c r="G87" s="78">
        <v>10</v>
      </c>
      <c r="H87" s="35">
        <f t="shared" si="43"/>
        <v>45.45454545454545</v>
      </c>
      <c r="I87" s="79">
        <v>0</v>
      </c>
      <c r="J87" s="23">
        <f t="shared" si="44"/>
        <v>0</v>
      </c>
      <c r="K87" s="22">
        <v>7</v>
      </c>
      <c r="L87" s="23">
        <f t="shared" si="50"/>
        <v>31.818181818181817</v>
      </c>
      <c r="M87" s="22">
        <v>0</v>
      </c>
      <c r="N87" s="23">
        <f t="shared" si="45"/>
        <v>0</v>
      </c>
      <c r="O87" s="22">
        <v>3</v>
      </c>
      <c r="P87" s="23">
        <f t="shared" si="21"/>
        <v>13.636363636363637</v>
      </c>
      <c r="Q87" s="22">
        <v>1</v>
      </c>
      <c r="R87" s="23">
        <f t="shared" si="38"/>
        <v>4.545454545454546</v>
      </c>
      <c r="S87" s="22">
        <v>1</v>
      </c>
      <c r="T87" s="23">
        <f t="shared" si="22"/>
        <v>4.545454545454546</v>
      </c>
      <c r="U87" s="45">
        <f t="shared" si="46"/>
        <v>5</v>
      </c>
      <c r="V87" s="22">
        <f t="shared" si="47"/>
        <v>12</v>
      </c>
      <c r="W87" s="22">
        <f t="shared" si="48"/>
        <v>19</v>
      </c>
      <c r="X87" s="23">
        <f>V87*100/W87</f>
        <v>63.1578947368421</v>
      </c>
      <c r="Y87" s="78">
        <v>5000</v>
      </c>
      <c r="Z87" s="78">
        <v>16000</v>
      </c>
      <c r="AA87" s="24">
        <v>11233.333333333334</v>
      </c>
      <c r="AB87" s="27">
        <f t="shared" si="52"/>
        <v>15</v>
      </c>
      <c r="AC87" s="80">
        <v>10</v>
      </c>
      <c r="AD87" s="29">
        <f t="shared" si="49"/>
        <v>66.66666666666667</v>
      </c>
      <c r="AE87" s="80">
        <v>5</v>
      </c>
      <c r="AF87" s="29">
        <f t="shared" si="53"/>
        <v>33.333333333333336</v>
      </c>
      <c r="AH87" s="118"/>
    </row>
    <row r="88" spans="1:34" ht="21">
      <c r="A88" s="15" t="s">
        <v>125</v>
      </c>
      <c r="B88" s="37" t="s">
        <v>126</v>
      </c>
      <c r="C88" s="15" t="s">
        <v>28</v>
      </c>
      <c r="D88" s="105">
        <v>86</v>
      </c>
      <c r="E88" s="15">
        <v>43</v>
      </c>
      <c r="F88" s="35">
        <f t="shared" si="42"/>
        <v>50</v>
      </c>
      <c r="G88" s="78">
        <v>15</v>
      </c>
      <c r="H88" s="35">
        <f t="shared" si="43"/>
        <v>34.883720930232556</v>
      </c>
      <c r="I88" s="74">
        <v>1</v>
      </c>
      <c r="J88" s="23">
        <f t="shared" si="44"/>
        <v>2.3255813953488373</v>
      </c>
      <c r="K88" s="22">
        <v>19</v>
      </c>
      <c r="L88" s="23">
        <f t="shared" si="50"/>
        <v>44.18604651162791</v>
      </c>
      <c r="M88" s="22">
        <v>2</v>
      </c>
      <c r="N88" s="23">
        <f t="shared" si="45"/>
        <v>4.651162790697675</v>
      </c>
      <c r="O88" s="22">
        <v>1</v>
      </c>
      <c r="P88" s="23">
        <f t="shared" si="21"/>
        <v>2.3255813953488373</v>
      </c>
      <c r="Q88" s="22">
        <v>4</v>
      </c>
      <c r="R88" s="23">
        <f t="shared" si="38"/>
        <v>9.30232558139535</v>
      </c>
      <c r="S88" s="22">
        <v>1</v>
      </c>
      <c r="T88" s="23">
        <f t="shared" si="22"/>
        <v>2.3255813953488373</v>
      </c>
      <c r="U88" s="45">
        <f t="shared" si="46"/>
        <v>6</v>
      </c>
      <c r="V88" s="22">
        <f t="shared" si="47"/>
        <v>21</v>
      </c>
      <c r="W88" s="22">
        <f t="shared" si="48"/>
        <v>40</v>
      </c>
      <c r="X88" s="23">
        <f t="shared" si="51"/>
        <v>52.5</v>
      </c>
      <c r="Y88" s="78">
        <v>9000</v>
      </c>
      <c r="Z88" s="78">
        <v>16000</v>
      </c>
      <c r="AA88" s="24">
        <v>12308.90909090909</v>
      </c>
      <c r="AB88" s="27">
        <f>SUM(O88+Q88+S88+G88+I88)</f>
        <v>22</v>
      </c>
      <c r="AC88" s="75">
        <v>7</v>
      </c>
      <c r="AD88" s="29">
        <f t="shared" si="49"/>
        <v>31.818181818181817</v>
      </c>
      <c r="AE88" s="75">
        <v>15</v>
      </c>
      <c r="AF88" s="29">
        <f t="shared" si="53"/>
        <v>68.18181818181819</v>
      </c>
      <c r="AH88" s="118"/>
    </row>
    <row r="89" spans="1:34" s="108" customFormat="1" ht="21">
      <c r="A89" s="15" t="s">
        <v>127</v>
      </c>
      <c r="B89" s="37" t="s">
        <v>128</v>
      </c>
      <c r="C89" s="15" t="s">
        <v>33</v>
      </c>
      <c r="D89" s="15">
        <v>11</v>
      </c>
      <c r="E89" s="15">
        <v>9</v>
      </c>
      <c r="F89" s="35">
        <f t="shared" si="42"/>
        <v>81.81818181818181</v>
      </c>
      <c r="G89" s="78">
        <v>1</v>
      </c>
      <c r="H89" s="35">
        <f t="shared" si="43"/>
        <v>11.11111111111111</v>
      </c>
      <c r="I89" s="81">
        <v>0</v>
      </c>
      <c r="J89" s="23">
        <f t="shared" si="44"/>
        <v>0</v>
      </c>
      <c r="K89" s="82">
        <v>1</v>
      </c>
      <c r="L89" s="23">
        <f t="shared" si="50"/>
        <v>11.11111111111111</v>
      </c>
      <c r="M89" s="22">
        <v>0</v>
      </c>
      <c r="N89" s="23">
        <f t="shared" si="45"/>
        <v>0</v>
      </c>
      <c r="O89" s="22">
        <v>2</v>
      </c>
      <c r="P89" s="23">
        <f t="shared" si="21"/>
        <v>22.22222222222222</v>
      </c>
      <c r="Q89" s="22">
        <v>3</v>
      </c>
      <c r="R89" s="23">
        <f>Q89*100/$E89</f>
        <v>33.333333333333336</v>
      </c>
      <c r="S89" s="22">
        <v>2</v>
      </c>
      <c r="T89" s="23">
        <f t="shared" si="22"/>
        <v>22.22222222222222</v>
      </c>
      <c r="U89" s="45">
        <f t="shared" si="23"/>
        <v>7</v>
      </c>
      <c r="V89" s="22">
        <f>G89+I89+Q89+S89</f>
        <v>6</v>
      </c>
      <c r="W89" s="22">
        <f t="shared" si="48"/>
        <v>7</v>
      </c>
      <c r="X89" s="23">
        <f t="shared" si="51"/>
        <v>85.71428571428571</v>
      </c>
      <c r="Y89" s="78">
        <v>10000</v>
      </c>
      <c r="Z89" s="78">
        <v>40000</v>
      </c>
      <c r="AA89" s="24">
        <v>25000</v>
      </c>
      <c r="AB89" s="33">
        <f t="shared" si="52"/>
        <v>8</v>
      </c>
      <c r="AC89" s="83">
        <v>7</v>
      </c>
      <c r="AD89" s="35">
        <f t="shared" si="49"/>
        <v>87.5</v>
      </c>
      <c r="AE89" s="83">
        <v>1</v>
      </c>
      <c r="AF89" s="35">
        <f t="shared" si="53"/>
        <v>12.5</v>
      </c>
      <c r="AH89" s="118"/>
    </row>
    <row r="90" spans="1:34" s="108" customFormat="1" ht="21">
      <c r="A90" s="116"/>
      <c r="B90" s="116" t="s">
        <v>135</v>
      </c>
      <c r="C90" s="116"/>
      <c r="D90" s="9">
        <f>SUM(D91)</f>
        <v>1</v>
      </c>
      <c r="E90" s="9">
        <f>SUM(E91)</f>
        <v>1</v>
      </c>
      <c r="F90" s="12">
        <f t="shared" si="42"/>
        <v>100</v>
      </c>
      <c r="G90" s="47">
        <f>SUM(G91)</f>
        <v>0</v>
      </c>
      <c r="H90" s="12">
        <f t="shared" si="43"/>
        <v>0</v>
      </c>
      <c r="I90" s="9">
        <f>SUM(I91)</f>
        <v>0</v>
      </c>
      <c r="J90" s="43">
        <f>I90*100/E90</f>
        <v>0</v>
      </c>
      <c r="K90" s="41">
        <f>SUM(K91)</f>
        <v>0</v>
      </c>
      <c r="L90" s="43">
        <f>K90*100/E90</f>
        <v>0</v>
      </c>
      <c r="M90" s="41">
        <f>SUM(M91)</f>
        <v>1</v>
      </c>
      <c r="N90" s="43">
        <f>M90*100/E90</f>
        <v>100</v>
      </c>
      <c r="O90" s="41">
        <f>O91</f>
        <v>0</v>
      </c>
      <c r="P90" s="43">
        <f>O90*100/E90</f>
        <v>0</v>
      </c>
      <c r="Q90" s="41">
        <f>SUM(Q91)</f>
        <v>0</v>
      </c>
      <c r="R90" s="43">
        <f>Q90*100/E90</f>
        <v>0</v>
      </c>
      <c r="S90" s="41">
        <f>SUM(S91)</f>
        <v>0</v>
      </c>
      <c r="T90" s="43">
        <f>S90*100/E90</f>
        <v>0</v>
      </c>
      <c r="U90" s="41">
        <f>SUM(U91)</f>
        <v>0</v>
      </c>
      <c r="V90" s="41">
        <f>SUM(V91)</f>
        <v>0</v>
      </c>
      <c r="W90" s="41">
        <f>SUM(W91)</f>
        <v>0</v>
      </c>
      <c r="X90" s="43" t="e">
        <f>V90*100/W90</f>
        <v>#DIV/0!</v>
      </c>
      <c r="Y90" s="13" t="s">
        <v>140</v>
      </c>
      <c r="Z90" s="13" t="s">
        <v>140</v>
      </c>
      <c r="AA90" s="40" t="s">
        <v>140</v>
      </c>
      <c r="AB90" s="41">
        <f>AB91</f>
        <v>0</v>
      </c>
      <c r="AC90" s="42">
        <f>AC91</f>
        <v>0</v>
      </c>
      <c r="AD90" s="43">
        <v>0</v>
      </c>
      <c r="AE90" s="42">
        <f>AE91</f>
        <v>0</v>
      </c>
      <c r="AF90" s="43">
        <v>0</v>
      </c>
      <c r="AH90" s="118"/>
    </row>
    <row r="91" spans="1:34" s="108" customFormat="1" ht="21">
      <c r="A91" s="15" t="s">
        <v>136</v>
      </c>
      <c r="B91" s="37" t="s">
        <v>137</v>
      </c>
      <c r="C91" s="15" t="s">
        <v>33</v>
      </c>
      <c r="D91" s="15">
        <v>1</v>
      </c>
      <c r="E91" s="15">
        <v>1</v>
      </c>
      <c r="F91" s="35">
        <f t="shared" si="42"/>
        <v>100</v>
      </c>
      <c r="G91" s="78">
        <v>0</v>
      </c>
      <c r="H91" s="35">
        <f t="shared" si="43"/>
        <v>0</v>
      </c>
      <c r="I91" s="81">
        <v>0</v>
      </c>
      <c r="J91" s="23">
        <f t="shared" si="44"/>
        <v>0</v>
      </c>
      <c r="K91" s="82">
        <v>0</v>
      </c>
      <c r="L91" s="23">
        <f t="shared" si="50"/>
        <v>0</v>
      </c>
      <c r="M91" s="22">
        <v>1</v>
      </c>
      <c r="N91" s="23">
        <f t="shared" si="45"/>
        <v>100</v>
      </c>
      <c r="O91" s="22">
        <v>0</v>
      </c>
      <c r="P91" s="23">
        <f t="shared" si="21"/>
        <v>0</v>
      </c>
      <c r="Q91" s="22">
        <v>0</v>
      </c>
      <c r="R91" s="23">
        <f>Q91*100/$E91</f>
        <v>0</v>
      </c>
      <c r="S91" s="22">
        <v>0</v>
      </c>
      <c r="T91" s="23">
        <f t="shared" si="22"/>
        <v>0</v>
      </c>
      <c r="U91" s="45">
        <f>S91+O91+Q91</f>
        <v>0</v>
      </c>
      <c r="V91" s="22">
        <f>G91+I91+Q91+S91</f>
        <v>0</v>
      </c>
      <c r="W91" s="22">
        <f>E91-M91-O91</f>
        <v>0</v>
      </c>
      <c r="X91" s="23">
        <v>0</v>
      </c>
      <c r="Y91" s="24" t="s">
        <v>140</v>
      </c>
      <c r="Z91" s="24" t="s">
        <v>140</v>
      </c>
      <c r="AA91" s="24" t="s">
        <v>140</v>
      </c>
      <c r="AB91" s="33">
        <v>0</v>
      </c>
      <c r="AC91" s="83">
        <v>0</v>
      </c>
      <c r="AD91" s="35">
        <v>0</v>
      </c>
      <c r="AE91" s="83">
        <v>0</v>
      </c>
      <c r="AF91" s="35">
        <v>0</v>
      </c>
      <c r="AH91" s="118"/>
    </row>
    <row r="92" spans="1:34" s="108" customFormat="1" ht="21">
      <c r="A92" s="116"/>
      <c r="B92" s="116" t="s">
        <v>138</v>
      </c>
      <c r="C92" s="116"/>
      <c r="D92" s="9">
        <f>SUM(D93)</f>
        <v>33</v>
      </c>
      <c r="E92" s="9">
        <f>SUM(E93)</f>
        <v>28</v>
      </c>
      <c r="F92" s="12">
        <f>E92*100/D92</f>
        <v>84.84848484848484</v>
      </c>
      <c r="G92" s="47">
        <f>SUM(G93)</f>
        <v>16</v>
      </c>
      <c r="H92" s="12">
        <f>G92*100/E92</f>
        <v>57.142857142857146</v>
      </c>
      <c r="I92" s="9">
        <f>SUM(I93)</f>
        <v>0</v>
      </c>
      <c r="J92" s="43">
        <f>I92*100/E92</f>
        <v>0</v>
      </c>
      <c r="K92" s="41">
        <f>SUM(K93)</f>
        <v>5</v>
      </c>
      <c r="L92" s="43">
        <f>K92*100/E92</f>
        <v>17.857142857142858</v>
      </c>
      <c r="M92" s="41">
        <f>SUM(M93)</f>
        <v>0</v>
      </c>
      <c r="N92" s="43">
        <f>M92*100/E92</f>
        <v>0</v>
      </c>
      <c r="O92" s="41">
        <f>O93</f>
        <v>4</v>
      </c>
      <c r="P92" s="43">
        <f>O92*100/E92</f>
        <v>14.285714285714286</v>
      </c>
      <c r="Q92" s="41">
        <f>SUM(Q93)</f>
        <v>3</v>
      </c>
      <c r="R92" s="43">
        <f>Q92*100/E92</f>
        <v>10.714285714285714</v>
      </c>
      <c r="S92" s="41">
        <f>SUM(S93)</f>
        <v>0</v>
      </c>
      <c r="T92" s="43">
        <f>S92*100/E92</f>
        <v>0</v>
      </c>
      <c r="U92" s="41">
        <f>SUM(U93)</f>
        <v>7</v>
      </c>
      <c r="V92" s="41">
        <f>SUM(V93)</f>
        <v>19</v>
      </c>
      <c r="W92" s="41">
        <f>SUM(W93)</f>
        <v>24</v>
      </c>
      <c r="X92" s="43">
        <f>V92*100/W92</f>
        <v>79.16666666666667</v>
      </c>
      <c r="Y92" s="109">
        <f>MIN(Y93)</f>
        <v>7000</v>
      </c>
      <c r="Z92" s="109">
        <f>MAX(Z93)</f>
        <v>30000</v>
      </c>
      <c r="AA92" s="40">
        <f>AVERAGE(AA93)</f>
        <v>13987.727272727272</v>
      </c>
      <c r="AB92" s="41">
        <f>AB93</f>
        <v>23</v>
      </c>
      <c r="AC92" s="42">
        <f>AC93</f>
        <v>14</v>
      </c>
      <c r="AD92" s="43">
        <f>AC92*100/AB92</f>
        <v>60.869565217391305</v>
      </c>
      <c r="AE92" s="42">
        <f>AE93</f>
        <v>9</v>
      </c>
      <c r="AF92" s="43">
        <f>AE92*100/AB92</f>
        <v>39.130434782608695</v>
      </c>
      <c r="AH92" s="118"/>
    </row>
    <row r="93" spans="1:34" ht="21">
      <c r="A93" s="15" t="s">
        <v>26</v>
      </c>
      <c r="B93" s="37" t="s">
        <v>139</v>
      </c>
      <c r="C93" s="15" t="s">
        <v>28</v>
      </c>
      <c r="D93" s="15">
        <v>33</v>
      </c>
      <c r="E93" s="15">
        <v>28</v>
      </c>
      <c r="F93" s="35">
        <f t="shared" si="42"/>
        <v>84.84848484848484</v>
      </c>
      <c r="G93" s="78">
        <v>16</v>
      </c>
      <c r="H93" s="35">
        <f t="shared" si="43"/>
        <v>57.142857142857146</v>
      </c>
      <c r="I93" s="81">
        <v>0</v>
      </c>
      <c r="J93" s="23">
        <f t="shared" si="44"/>
        <v>0</v>
      </c>
      <c r="K93" s="82">
        <v>5</v>
      </c>
      <c r="L93" s="23">
        <f t="shared" si="50"/>
        <v>17.857142857142858</v>
      </c>
      <c r="M93" s="22">
        <v>0</v>
      </c>
      <c r="N93" s="23">
        <f t="shared" si="45"/>
        <v>0</v>
      </c>
      <c r="O93" s="22">
        <v>4</v>
      </c>
      <c r="P93" s="23">
        <f t="shared" si="21"/>
        <v>14.285714285714286</v>
      </c>
      <c r="Q93" s="22">
        <v>3</v>
      </c>
      <c r="R93" s="23">
        <f>Q93*100/$E93</f>
        <v>10.714285714285714</v>
      </c>
      <c r="S93" s="22">
        <v>0</v>
      </c>
      <c r="T93" s="23">
        <f t="shared" si="22"/>
        <v>0</v>
      </c>
      <c r="U93" s="45">
        <f>S93+O93+Q93</f>
        <v>7</v>
      </c>
      <c r="V93" s="22">
        <f>G93+I93+Q93+S93</f>
        <v>19</v>
      </c>
      <c r="W93" s="22">
        <f>E93-M93-O93</f>
        <v>24</v>
      </c>
      <c r="X93" s="23">
        <f>V93*100/W93</f>
        <v>79.16666666666667</v>
      </c>
      <c r="Y93" s="78">
        <v>7000</v>
      </c>
      <c r="Z93" s="78">
        <v>30000</v>
      </c>
      <c r="AA93" s="24">
        <v>13987.727272727272</v>
      </c>
      <c r="AB93" s="33">
        <f>SUM(O93+Q93+S93+G93+I93)</f>
        <v>23</v>
      </c>
      <c r="AC93" s="83">
        <v>14</v>
      </c>
      <c r="AD93" s="35">
        <f>(AC93*100)/AB93</f>
        <v>60.869565217391305</v>
      </c>
      <c r="AE93" s="83">
        <v>9</v>
      </c>
      <c r="AF93" s="35">
        <f>AE93*100/AB93</f>
        <v>39.130434782608695</v>
      </c>
      <c r="AH93" s="118"/>
    </row>
    <row r="94" spans="1:34" ht="21">
      <c r="A94" s="9"/>
      <c r="B94" s="57" t="s">
        <v>129</v>
      </c>
      <c r="C94" s="39"/>
      <c r="D94" s="9">
        <f>SUM(D95)</f>
        <v>3</v>
      </c>
      <c r="E94" s="9">
        <f>SUM(E95)</f>
        <v>1</v>
      </c>
      <c r="F94" s="12">
        <f>E94*100/D94</f>
        <v>33.333333333333336</v>
      </c>
      <c r="G94" s="47">
        <f>SUM(G95)</f>
        <v>0</v>
      </c>
      <c r="H94" s="12">
        <f>G94*100/E94</f>
        <v>0</v>
      </c>
      <c r="I94" s="9">
        <f>SUM(I95)</f>
        <v>0</v>
      </c>
      <c r="J94" s="43">
        <f>I94*100/E94</f>
        <v>0</v>
      </c>
      <c r="K94" s="41">
        <f>SUM(K95)</f>
        <v>0</v>
      </c>
      <c r="L94" s="43">
        <f>K94*100/E94</f>
        <v>0</v>
      </c>
      <c r="M94" s="41">
        <f>SUM(M95)</f>
        <v>0</v>
      </c>
      <c r="N94" s="43">
        <f>M94*100/E94</f>
        <v>0</v>
      </c>
      <c r="O94" s="41">
        <f>O95</f>
        <v>1</v>
      </c>
      <c r="P94" s="43">
        <f>O94*100/E94</f>
        <v>100</v>
      </c>
      <c r="Q94" s="41">
        <f>SUM(Q95)</f>
        <v>0</v>
      </c>
      <c r="R94" s="43">
        <f>Q94*100/E94</f>
        <v>0</v>
      </c>
      <c r="S94" s="41">
        <f>SUM(S95)</f>
        <v>0</v>
      </c>
      <c r="T94" s="43">
        <f>S94*100/E94</f>
        <v>0</v>
      </c>
      <c r="U94" s="41">
        <f>SUM(U95)</f>
        <v>1</v>
      </c>
      <c r="V94" s="41">
        <f>SUM(V95)</f>
        <v>0</v>
      </c>
      <c r="W94" s="41">
        <f>SUM(W95)</f>
        <v>0</v>
      </c>
      <c r="X94" s="43" t="e">
        <f>V94*100/W94</f>
        <v>#DIV/0!</v>
      </c>
      <c r="Y94" s="109">
        <f>MIN(Y95)</f>
        <v>43000</v>
      </c>
      <c r="Z94" s="109">
        <f>MAX(Z95)</f>
        <v>43000</v>
      </c>
      <c r="AA94" s="40">
        <f>AVERAGE(AA95)</f>
        <v>43000</v>
      </c>
      <c r="AB94" s="41">
        <f>AB95</f>
        <v>1</v>
      </c>
      <c r="AC94" s="42">
        <f>AC95</f>
        <v>1</v>
      </c>
      <c r="AD94" s="43">
        <f>AC94*100/AB94</f>
        <v>100</v>
      </c>
      <c r="AE94" s="42">
        <f>AE95</f>
        <v>0</v>
      </c>
      <c r="AF94" s="43">
        <f>AE94*100/AB94</f>
        <v>0</v>
      </c>
      <c r="AH94" s="118"/>
    </row>
    <row r="95" spans="1:34" ht="21">
      <c r="A95" s="15" t="s">
        <v>59</v>
      </c>
      <c r="B95" s="37" t="s">
        <v>130</v>
      </c>
      <c r="C95" s="15" t="s">
        <v>60</v>
      </c>
      <c r="D95" s="104">
        <v>3</v>
      </c>
      <c r="E95" s="15">
        <v>1</v>
      </c>
      <c r="F95" s="35">
        <f t="shared" si="42"/>
        <v>33.333333333333336</v>
      </c>
      <c r="G95" s="15">
        <v>0</v>
      </c>
      <c r="H95" s="35">
        <v>0</v>
      </c>
      <c r="I95" s="15">
        <v>0</v>
      </c>
      <c r="J95" s="23">
        <v>0</v>
      </c>
      <c r="K95" s="22">
        <v>0</v>
      </c>
      <c r="L95" s="23">
        <v>0</v>
      </c>
      <c r="M95" s="22">
        <v>0</v>
      </c>
      <c r="N95" s="23">
        <f t="shared" si="45"/>
        <v>0</v>
      </c>
      <c r="O95" s="22">
        <v>1</v>
      </c>
      <c r="P95" s="23">
        <f t="shared" si="21"/>
        <v>100</v>
      </c>
      <c r="Q95" s="22">
        <v>0</v>
      </c>
      <c r="R95" s="23">
        <f>Q95*100/$E95</f>
        <v>0</v>
      </c>
      <c r="S95" s="22">
        <v>0</v>
      </c>
      <c r="T95" s="23">
        <f t="shared" si="22"/>
        <v>0</v>
      </c>
      <c r="U95" s="45">
        <f>S95+O95+Q95</f>
        <v>1</v>
      </c>
      <c r="V95" s="22">
        <f>G95+I95+Q95+S95</f>
        <v>0</v>
      </c>
      <c r="W95" s="22">
        <f>E95-M95-O95</f>
        <v>0</v>
      </c>
      <c r="X95" s="23">
        <v>0</v>
      </c>
      <c r="Y95" s="78">
        <v>43000</v>
      </c>
      <c r="Z95" s="78">
        <v>43000</v>
      </c>
      <c r="AA95" s="32">
        <v>43000</v>
      </c>
      <c r="AB95" s="33">
        <f t="shared" si="26"/>
        <v>1</v>
      </c>
      <c r="AC95" s="84">
        <v>1</v>
      </c>
      <c r="AD95" s="35">
        <f>(AC95*100)/AB95</f>
        <v>100</v>
      </c>
      <c r="AE95" s="84">
        <v>0</v>
      </c>
      <c r="AF95" s="35">
        <f t="shared" si="28"/>
        <v>0</v>
      </c>
      <c r="AH95" s="118"/>
    </row>
    <row r="96" spans="1:34" ht="21">
      <c r="A96" s="9"/>
      <c r="B96" s="57" t="s">
        <v>142</v>
      </c>
      <c r="C96" s="39"/>
      <c r="D96" s="9">
        <f>SUM(D97:D99)</f>
        <v>82</v>
      </c>
      <c r="E96" s="115">
        <f>SUM(E97:E99)</f>
        <v>53</v>
      </c>
      <c r="F96" s="12">
        <f aca="true" t="shared" si="54" ref="F96:F103">E96*100/D96</f>
        <v>64.63414634146342</v>
      </c>
      <c r="G96" s="115">
        <f>SUM(G97:G99)</f>
        <v>2</v>
      </c>
      <c r="H96" s="12">
        <f>G96*100/E96</f>
        <v>3.7735849056603774</v>
      </c>
      <c r="I96" s="115">
        <f>SUM(I97:I99)</f>
        <v>1</v>
      </c>
      <c r="J96" s="43">
        <f>I96*100/E96</f>
        <v>1.8867924528301887</v>
      </c>
      <c r="K96" s="115">
        <f>SUM(K97:K99)</f>
        <v>3</v>
      </c>
      <c r="L96" s="43">
        <f>K96*100/E96</f>
        <v>5.660377358490566</v>
      </c>
      <c r="M96" s="115">
        <f>SUM(M97:M99)</f>
        <v>0</v>
      </c>
      <c r="N96" s="43">
        <f aca="true" t="shared" si="55" ref="N96:N103">M96*100/E96</f>
        <v>0</v>
      </c>
      <c r="O96" s="115">
        <f>SUM(O97:O99)</f>
        <v>32</v>
      </c>
      <c r="P96" s="43">
        <f aca="true" t="shared" si="56" ref="P96:P103">O96*100/E96</f>
        <v>60.37735849056604</v>
      </c>
      <c r="Q96" s="115">
        <f>SUM(Q97:Q99)</f>
        <v>5</v>
      </c>
      <c r="R96" s="43">
        <f>Q96*100/E96</f>
        <v>9.433962264150944</v>
      </c>
      <c r="S96" s="115">
        <f>SUM(S97:S99)</f>
        <v>10</v>
      </c>
      <c r="T96" s="43">
        <f>S96*100/E96</f>
        <v>18.867924528301888</v>
      </c>
      <c r="U96" s="115">
        <f>SUM(U97:U99)</f>
        <v>47</v>
      </c>
      <c r="V96" s="115">
        <f>SUM(V97:V99)</f>
        <v>18</v>
      </c>
      <c r="W96" s="115">
        <f>SUM(W97:W99)</f>
        <v>21</v>
      </c>
      <c r="X96" s="43">
        <f>V96*100/W96</f>
        <v>85.71428571428571</v>
      </c>
      <c r="Y96" s="109">
        <f>MIN(Y97)</f>
        <v>7500</v>
      </c>
      <c r="Z96" s="109">
        <f>MAX(Z97)</f>
        <v>23000</v>
      </c>
      <c r="AA96" s="40">
        <v>18482.93</v>
      </c>
      <c r="AB96" s="41">
        <f>AB97</f>
        <v>10</v>
      </c>
      <c r="AC96" s="42">
        <f>AC97</f>
        <v>4</v>
      </c>
      <c r="AD96" s="43">
        <f>AC96*100/AB96</f>
        <v>40</v>
      </c>
      <c r="AE96" s="42">
        <f>AE97</f>
        <v>6</v>
      </c>
      <c r="AF96" s="43">
        <f aca="true" t="shared" si="57" ref="AF96:AF103">AE96*100/AB96</f>
        <v>60</v>
      </c>
      <c r="AH96" s="118"/>
    </row>
    <row r="97" spans="1:34" ht="21">
      <c r="A97" s="110" t="s">
        <v>143</v>
      </c>
      <c r="B97" s="111" t="s">
        <v>145</v>
      </c>
      <c r="C97" s="15" t="s">
        <v>28</v>
      </c>
      <c r="D97" s="112">
        <v>16</v>
      </c>
      <c r="E97" s="110">
        <v>13</v>
      </c>
      <c r="F97" s="35">
        <f t="shared" si="54"/>
        <v>81.25</v>
      </c>
      <c r="G97" s="15">
        <v>1</v>
      </c>
      <c r="H97" s="35">
        <f>G97*100/E97</f>
        <v>7.6923076923076925</v>
      </c>
      <c r="I97" s="15">
        <v>0</v>
      </c>
      <c r="J97" s="23">
        <v>0</v>
      </c>
      <c r="K97" s="22">
        <v>3</v>
      </c>
      <c r="L97" s="23">
        <f>K97*100/E97</f>
        <v>23.076923076923077</v>
      </c>
      <c r="M97" s="22">
        <v>0</v>
      </c>
      <c r="N97" s="23">
        <f t="shared" si="55"/>
        <v>0</v>
      </c>
      <c r="O97" s="22">
        <v>2</v>
      </c>
      <c r="P97" s="23">
        <f t="shared" si="56"/>
        <v>15.384615384615385</v>
      </c>
      <c r="Q97" s="22">
        <v>4</v>
      </c>
      <c r="R97" s="23">
        <f>Q97*100/$E97</f>
        <v>30.76923076923077</v>
      </c>
      <c r="S97" s="22">
        <v>3</v>
      </c>
      <c r="T97" s="23">
        <f>S97*100/$E97</f>
        <v>23.076923076923077</v>
      </c>
      <c r="U97" s="45">
        <f>S97+O97+Q97</f>
        <v>9</v>
      </c>
      <c r="V97" s="22">
        <f>G97+I97+Q97+S97</f>
        <v>8</v>
      </c>
      <c r="W97" s="22">
        <f>E97-M97-O97</f>
        <v>11</v>
      </c>
      <c r="X97" s="23">
        <f>V97*100/W97</f>
        <v>72.72727272727273</v>
      </c>
      <c r="Y97" s="78">
        <v>7500</v>
      </c>
      <c r="Z97" s="78">
        <v>23000</v>
      </c>
      <c r="AA97" s="32">
        <v>14886</v>
      </c>
      <c r="AB97" s="33">
        <f>SUM(O97+Q97+S97+G97+I97)</f>
        <v>10</v>
      </c>
      <c r="AC97" s="84">
        <v>4</v>
      </c>
      <c r="AD97" s="35">
        <f>(AC97*100)/AB97</f>
        <v>40</v>
      </c>
      <c r="AE97" s="84">
        <v>6</v>
      </c>
      <c r="AF97" s="35">
        <f t="shared" si="57"/>
        <v>60</v>
      </c>
      <c r="AH97" s="118"/>
    </row>
    <row r="98" spans="1:34" ht="21">
      <c r="A98" s="110" t="s">
        <v>143</v>
      </c>
      <c r="B98" s="111" t="s">
        <v>146</v>
      </c>
      <c r="C98" s="15" t="s">
        <v>28</v>
      </c>
      <c r="D98" s="112">
        <v>63</v>
      </c>
      <c r="E98" s="110">
        <v>39</v>
      </c>
      <c r="F98" s="113">
        <f t="shared" si="54"/>
        <v>61.904761904761905</v>
      </c>
      <c r="G98" s="15">
        <v>1</v>
      </c>
      <c r="H98" s="35">
        <f>G98*100/E98</f>
        <v>2.5641025641025643</v>
      </c>
      <c r="I98" s="15">
        <v>1</v>
      </c>
      <c r="J98" s="23">
        <f>I98*100/E98</f>
        <v>2.5641025641025643</v>
      </c>
      <c r="K98" s="22">
        <v>0</v>
      </c>
      <c r="L98" s="23">
        <f>K98*100/E98</f>
        <v>0</v>
      </c>
      <c r="M98" s="22">
        <v>0</v>
      </c>
      <c r="N98" s="23">
        <f t="shared" si="55"/>
        <v>0</v>
      </c>
      <c r="O98" s="22">
        <v>29</v>
      </c>
      <c r="P98" s="23">
        <f t="shared" si="56"/>
        <v>74.35897435897436</v>
      </c>
      <c r="Q98" s="22">
        <v>1</v>
      </c>
      <c r="R98" s="23">
        <f>Q98*100/$E98</f>
        <v>2.5641025641025643</v>
      </c>
      <c r="S98" s="22">
        <v>7</v>
      </c>
      <c r="T98" s="23">
        <f>S98*100/$E98</f>
        <v>17.94871794871795</v>
      </c>
      <c r="U98" s="45">
        <f>S98+O98+Q98</f>
        <v>37</v>
      </c>
      <c r="V98" s="22">
        <f>G98+I98+Q98+S98</f>
        <v>10</v>
      </c>
      <c r="W98" s="22">
        <f>E98-M98-O98</f>
        <v>10</v>
      </c>
      <c r="X98" s="23">
        <f>V98*100/W98</f>
        <v>100</v>
      </c>
      <c r="Y98" s="78">
        <v>10000</v>
      </c>
      <c r="Z98" s="78">
        <v>40000</v>
      </c>
      <c r="AA98" s="32">
        <v>19693.71</v>
      </c>
      <c r="AB98" s="33">
        <f>SUM(O98+Q98+S98+G98+I98)</f>
        <v>39</v>
      </c>
      <c r="AC98" s="84">
        <v>31</v>
      </c>
      <c r="AD98" s="35">
        <f>(AC98*100)/AB98</f>
        <v>79.48717948717949</v>
      </c>
      <c r="AE98" s="84">
        <v>8</v>
      </c>
      <c r="AF98" s="35">
        <f t="shared" si="57"/>
        <v>20.512820512820515</v>
      </c>
      <c r="AH98" s="118"/>
    </row>
    <row r="99" spans="1:34" ht="21">
      <c r="A99" s="110" t="s">
        <v>144</v>
      </c>
      <c r="B99" s="111" t="s">
        <v>39</v>
      </c>
      <c r="C99" s="15" t="s">
        <v>33</v>
      </c>
      <c r="D99" s="112">
        <v>3</v>
      </c>
      <c r="E99" s="110">
        <v>1</v>
      </c>
      <c r="F99" s="35">
        <f t="shared" si="54"/>
        <v>33.333333333333336</v>
      </c>
      <c r="G99" s="15">
        <v>0</v>
      </c>
      <c r="H99" s="35">
        <v>0</v>
      </c>
      <c r="I99" s="15">
        <v>0</v>
      </c>
      <c r="J99" s="23">
        <v>0</v>
      </c>
      <c r="K99" s="22">
        <v>0</v>
      </c>
      <c r="L99" s="23">
        <v>0</v>
      </c>
      <c r="M99" s="22">
        <v>0</v>
      </c>
      <c r="N99" s="23">
        <f t="shared" si="55"/>
        <v>0</v>
      </c>
      <c r="O99" s="22">
        <v>1</v>
      </c>
      <c r="P99" s="23">
        <f t="shared" si="56"/>
        <v>100</v>
      </c>
      <c r="Q99" s="22">
        <v>0</v>
      </c>
      <c r="R99" s="23">
        <f>Q99*100/$E99</f>
        <v>0</v>
      </c>
      <c r="S99" s="22">
        <v>0</v>
      </c>
      <c r="T99" s="23">
        <f>S99*100/$E99</f>
        <v>0</v>
      </c>
      <c r="U99" s="45">
        <f>S99+O99+Q99</f>
        <v>1</v>
      </c>
      <c r="V99" s="22">
        <f>G99+I99+Q99+S99</f>
        <v>0</v>
      </c>
      <c r="W99" s="22">
        <f>E99-M99-O99</f>
        <v>0</v>
      </c>
      <c r="X99" s="23">
        <v>0</v>
      </c>
      <c r="Y99" s="78">
        <v>12080</v>
      </c>
      <c r="Z99" s="78">
        <v>12080</v>
      </c>
      <c r="AA99" s="32">
        <v>12080</v>
      </c>
      <c r="AB99" s="33">
        <f>SUM(O99+Q99+S99+G99+I99)</f>
        <v>1</v>
      </c>
      <c r="AC99" s="114">
        <v>0</v>
      </c>
      <c r="AD99" s="35">
        <f>(AC99*100)/AB99</f>
        <v>0</v>
      </c>
      <c r="AE99" s="114">
        <v>1</v>
      </c>
      <c r="AF99" s="35">
        <f t="shared" si="57"/>
        <v>100</v>
      </c>
      <c r="AH99" s="118"/>
    </row>
    <row r="100" spans="1:34" ht="21">
      <c r="A100" s="85"/>
      <c r="B100" s="86" t="s">
        <v>131</v>
      </c>
      <c r="C100" s="85"/>
      <c r="D100" s="87">
        <f>SUM(D101:D103)</f>
        <v>2938</v>
      </c>
      <c r="E100" s="87">
        <f>SUM(E101:E103)</f>
        <v>1765</v>
      </c>
      <c r="F100" s="88">
        <f t="shared" si="54"/>
        <v>60.07488087134105</v>
      </c>
      <c r="G100" s="87">
        <f>SUM(G101:G103)</f>
        <v>789</v>
      </c>
      <c r="H100" s="89">
        <f>G100*100/E100</f>
        <v>44.70254957507082</v>
      </c>
      <c r="I100" s="87">
        <f>SUM(I101:I103)</f>
        <v>45</v>
      </c>
      <c r="J100" s="89">
        <f>I100*100/E100</f>
        <v>2.54957507082153</v>
      </c>
      <c r="K100" s="87">
        <f>SUM(K101:K103)</f>
        <v>469</v>
      </c>
      <c r="L100" s="89">
        <f>K100*100/E100</f>
        <v>26.572237960339944</v>
      </c>
      <c r="M100" s="87">
        <f>SUM(M101:M103)</f>
        <v>78</v>
      </c>
      <c r="N100" s="89">
        <f t="shared" si="55"/>
        <v>4.419263456090651</v>
      </c>
      <c r="O100" s="87">
        <f>SUM(O101:O103)</f>
        <v>231</v>
      </c>
      <c r="P100" s="89">
        <f t="shared" si="56"/>
        <v>13.087818696883852</v>
      </c>
      <c r="Q100" s="87">
        <f>SUM(Q101:Q103)</f>
        <v>111</v>
      </c>
      <c r="R100" s="89">
        <f>Q100*100/E100</f>
        <v>6.288951841359774</v>
      </c>
      <c r="S100" s="87">
        <f>SUM(S101:S103)</f>
        <v>42</v>
      </c>
      <c r="T100" s="89">
        <f>S100*100/E100</f>
        <v>2.3796033994334276</v>
      </c>
      <c r="U100" s="87">
        <f>SUM(U101:U103)</f>
        <v>384</v>
      </c>
      <c r="V100" s="90">
        <f>I100+G100</f>
        <v>834</v>
      </c>
      <c r="W100" s="90">
        <f>E100-S100-Q100-O100-M100</f>
        <v>1303</v>
      </c>
      <c r="X100" s="91">
        <f>V100*100/W100</f>
        <v>64.00613967766692</v>
      </c>
      <c r="Y100" s="92">
        <f>MIN(Y101:Y103)</f>
        <v>5000</v>
      </c>
      <c r="Z100" s="92">
        <f>MAX(Z101:Z103)</f>
        <v>43000</v>
      </c>
      <c r="AA100" s="117">
        <v>13728.16</v>
      </c>
      <c r="AB100" s="87">
        <f>SUM(AB101:AB103)</f>
        <v>1147</v>
      </c>
      <c r="AC100" s="87">
        <f>SUM(AC101:AC103)</f>
        <v>769</v>
      </c>
      <c r="AD100" s="93">
        <f>AC100*100/AB100</f>
        <v>67.04446381865736</v>
      </c>
      <c r="AE100" s="87">
        <f>SUM(AE101:AE103)</f>
        <v>378</v>
      </c>
      <c r="AF100" s="93">
        <f t="shared" si="57"/>
        <v>32.95553618134263</v>
      </c>
      <c r="AH100" s="118"/>
    </row>
    <row r="101" spans="1:34" ht="21">
      <c r="A101" s="94"/>
      <c r="B101" s="52" t="s">
        <v>132</v>
      </c>
      <c r="C101" s="94"/>
      <c r="D101" s="15">
        <f>SUM(D60,D83:D88,D61:D71,D54:D58,D35:D46,D29:D32,D12:D23,D10,D5:D7,D93,D97:D98)</f>
        <v>2787</v>
      </c>
      <c r="E101" s="119">
        <f>SUM(E60,E83:E88,E61:E71,E54:E58,E35:E46,E29:E32,E12:E23,E10,E5:E7,E93,E97:E98)</f>
        <v>1686</v>
      </c>
      <c r="F101" s="23">
        <f t="shared" si="54"/>
        <v>60.495156081808396</v>
      </c>
      <c r="G101" s="119">
        <f>SUM(G60,G83:G88,G61:G71,G54:G58,G35:G46,G29:G32,G12:G23,G10,G5:G7,G93,G97:G98)</f>
        <v>778</v>
      </c>
      <c r="H101" s="23">
        <f>G101*100/E101</f>
        <v>46.144721233689204</v>
      </c>
      <c r="I101" s="119">
        <f>SUM(I60,I83:I88,I61:I71,I54:I58,I35:I46,I29:I32,I12:I23,I10,I5:I7,I93,I97:I98)</f>
        <v>44</v>
      </c>
      <c r="J101" s="23">
        <f>I101*100/E101</f>
        <v>2.6097271648873073</v>
      </c>
      <c r="K101" s="119">
        <f>SUM(K60,K83:K88,K61:K71,K54:K58,K35:K46,K29:K32,K12:K23,K10,K5:K7,K93,K97:K98)</f>
        <v>463</v>
      </c>
      <c r="L101" s="23">
        <f>K101*100/E101</f>
        <v>27.461447212336893</v>
      </c>
      <c r="M101" s="119">
        <f>SUM(M60,M83:M88,M61:M71,M54:M58,M35:M46,M29:M32,M12:M23,M10,M5:M7,M93,M97:M98)</f>
        <v>76</v>
      </c>
      <c r="N101" s="23">
        <f t="shared" si="55"/>
        <v>4.507710557532621</v>
      </c>
      <c r="O101" s="119">
        <f>SUM(O60,O83:O88,O61:O71,O54:O58,O35:O46,O29:O32,O12:O23,O10,O5:O7,O93,O97:O98)</f>
        <v>192</v>
      </c>
      <c r="P101" s="23">
        <f t="shared" si="56"/>
        <v>11.387900355871887</v>
      </c>
      <c r="Q101" s="119">
        <f>SUM(Q60,Q83:Q88,Q61:Q71,Q54:Q58,Q35:Q46,Q29:Q32,Q12:Q23,Q10,Q5:Q7,Q93,Q97:Q98)</f>
        <v>101</v>
      </c>
      <c r="R101" s="23">
        <f>Q101*100/E101</f>
        <v>5.9905100830367735</v>
      </c>
      <c r="S101" s="119">
        <f>SUM(S60,S83:S88,S61:S71,S54:S58,S35:S46,S29:S32,S12:S23,S10,S5:S7,S93,S97:S98)</f>
        <v>32</v>
      </c>
      <c r="T101" s="23">
        <f>S101*100/E101</f>
        <v>1.8979833926453145</v>
      </c>
      <c r="U101" s="119">
        <f>SUM(U60,U83:U88,U61:U71,U54:U58,U35:U46,U29:U32,U12:U23,U10,U5:U7,U93,U97:U98)</f>
        <v>325</v>
      </c>
      <c r="V101" s="119">
        <f>SUM(V60,V83:V88,V61:V71,V54:V58,V35:V46,V29:V32,V12:V23,V10,V5:V7,V93,V97:V98)</f>
        <v>955</v>
      </c>
      <c r="W101" s="119">
        <f>SUM(W60,W83:W88,W61:W71,W54:W58,W35:W46,W29:W32,W12:W23,W10,W5:W7,W93,W97:W98)</f>
        <v>1418</v>
      </c>
      <c r="X101" s="23">
        <f>V101*100/W101</f>
        <v>67.34837799717913</v>
      </c>
      <c r="Y101" s="95">
        <v>5000</v>
      </c>
      <c r="Z101" s="95">
        <f>MAX(Z5:Z7,Z10,Z12:Z23,Z29:Z32,,Z35:Z46,Z54:Z58,Z60:Z71,Z83:Z88,Z93,Z97,Z98)</f>
        <v>40000</v>
      </c>
      <c r="AA101" s="95">
        <v>13371.99</v>
      </c>
      <c r="AB101" s="22">
        <f>SUM(AB60,AB83:AB88,AB61:AB71,AB54:AB58,AB35:AB46,AB29:AB32,AB12:AB23,AB10,AB5:AB7)</f>
        <v>1075</v>
      </c>
      <c r="AC101" s="22">
        <f>SUM(AC60,AC83:AC88,AC61:AC71,AC54:AC58,AC35:AC46,AC29:AC32,AC12:AC23,AC10,AC5:AC7)</f>
        <v>707</v>
      </c>
      <c r="AD101" s="96">
        <f>AC101*100/AB101</f>
        <v>65.76744186046511</v>
      </c>
      <c r="AE101" s="22">
        <f>SUM(AE60,AE83:AE88,AE61:AE71,AE54:AE58,AE35:AE46,AE29:AE32,AE12:AE23,AE10,AE5:AE7)</f>
        <v>368</v>
      </c>
      <c r="AF101" s="23">
        <f t="shared" si="57"/>
        <v>34.23255813953488</v>
      </c>
      <c r="AH101" s="118"/>
    </row>
    <row r="102" spans="1:34" ht="21">
      <c r="A102" s="94"/>
      <c r="B102" s="52" t="s">
        <v>133</v>
      </c>
      <c r="C102" s="94"/>
      <c r="D102" s="15">
        <f>SUM(D89,D72:D81,D47:D51,D33,D24:D27,D8,D91,D99)</f>
        <v>144</v>
      </c>
      <c r="E102" s="119">
        <f>SUM(E89,E72:E81,E47:E51,E33,E24:E27,E8,E91,E99)</f>
        <v>76</v>
      </c>
      <c r="F102" s="23">
        <f t="shared" si="54"/>
        <v>52.77777777777778</v>
      </c>
      <c r="G102" s="119">
        <f>SUM(G89,G72:G81,G47:G51,G33,G24:G27,G8,G91,G99)</f>
        <v>9</v>
      </c>
      <c r="H102" s="23">
        <f>G102*100/E102</f>
        <v>11.842105263157896</v>
      </c>
      <c r="I102" s="119">
        <f>SUM(I89,I72:I81,I47:I51,I33,I24:I27,I8,I91,I99)</f>
        <v>1</v>
      </c>
      <c r="J102" s="23">
        <f>I102*100/E102</f>
        <v>1.3157894736842106</v>
      </c>
      <c r="K102" s="119">
        <f>SUM(K89,K72:K81,K47:K51,K33,K24:K27,K8,K91,K99)</f>
        <v>6</v>
      </c>
      <c r="L102" s="23">
        <f>K102*100/E102</f>
        <v>7.894736842105263</v>
      </c>
      <c r="M102" s="119">
        <f>SUM(M89,M72:M81,M47:M51,M33,M24:M27,M8,M91,M99)</f>
        <v>2</v>
      </c>
      <c r="N102" s="23">
        <f t="shared" si="55"/>
        <v>2.6315789473684212</v>
      </c>
      <c r="O102" s="119">
        <f>SUM(O89,O72:O81,O47:O51,O33,O24:O27,O8,O91,O99)</f>
        <v>38</v>
      </c>
      <c r="P102" s="23">
        <f t="shared" si="56"/>
        <v>50</v>
      </c>
      <c r="Q102" s="119">
        <f>SUM(Q89,Q72:Q81,Q47:Q51,Q33,Q24:Q27,Q8,Q91,Q99)</f>
        <v>10</v>
      </c>
      <c r="R102" s="23">
        <f>Q102*100/E102</f>
        <v>13.157894736842104</v>
      </c>
      <c r="S102" s="119">
        <f>SUM(S89,S72:S81,S47:S51,S33,S24:S27,S8,S91,S99)</f>
        <v>10</v>
      </c>
      <c r="T102" s="23">
        <f>S102*100/E102</f>
        <v>13.157894736842104</v>
      </c>
      <c r="U102" s="119">
        <f>SUM(U89,U72:U81,U47:U51,U33,U24:U27,U8,U91,U99)</f>
        <v>58</v>
      </c>
      <c r="V102" s="119">
        <f>SUM(V89,V72:V81,V47:V51,V33,V24:V27,V8,V91,V99)</f>
        <v>30</v>
      </c>
      <c r="W102" s="119">
        <f>SUM(W89,W72:W81,W47:W51,W33,W24:W27,W8,W91,W99)</f>
        <v>36</v>
      </c>
      <c r="X102" s="23">
        <f>V102*100/W102</f>
        <v>83.33333333333333</v>
      </c>
      <c r="Y102" s="95">
        <f>MIN(Y89,Y72:Y81,Y47:Y52,Y33,Y24:Y27,Y8)</f>
        <v>6000</v>
      </c>
      <c r="Z102" s="95">
        <f>MAX(Z89,Z72:Z81,Z47:Z52,Z33,Z24:Z27,Z8,Z99)</f>
        <v>40000</v>
      </c>
      <c r="AA102" s="95">
        <v>21263.94</v>
      </c>
      <c r="AB102" s="15">
        <f>SUM(AB89,AB72:AB81,AB47:AB52,AB33,AB24:AB27,AB8)</f>
        <v>69</v>
      </c>
      <c r="AC102" s="15">
        <f>SUM(AC89,AC72:AC81,AC47:AC52,AC33,AC24:AC27,AC8)</f>
        <v>60</v>
      </c>
      <c r="AD102" s="96">
        <f>AC102*100/AB102</f>
        <v>86.95652173913044</v>
      </c>
      <c r="AE102" s="15">
        <f>SUM(AE89,AE72:AE81,AE47:AE52,AE33,AE24:AE27,AE8)</f>
        <v>9</v>
      </c>
      <c r="AF102" s="23">
        <f t="shared" si="57"/>
        <v>13.043478260869565</v>
      </c>
      <c r="AH102" s="118"/>
    </row>
    <row r="103" spans="1:34" ht="21">
      <c r="A103" s="94"/>
      <c r="B103" s="52" t="s">
        <v>134</v>
      </c>
      <c r="C103" s="94"/>
      <c r="D103" s="15">
        <f>SUM(D95,D52)</f>
        <v>7</v>
      </c>
      <c r="E103" s="15">
        <f>SUM(E95,E52)</f>
        <v>3</v>
      </c>
      <c r="F103" s="23">
        <f t="shared" si="54"/>
        <v>42.857142857142854</v>
      </c>
      <c r="G103" s="15">
        <f>SUM(G95,G52)</f>
        <v>2</v>
      </c>
      <c r="H103" s="23">
        <f>G103*100/E103</f>
        <v>66.66666666666667</v>
      </c>
      <c r="I103" s="15">
        <f>SUM(I95,I52)</f>
        <v>0</v>
      </c>
      <c r="J103" s="23">
        <f>I103*100/E103</f>
        <v>0</v>
      </c>
      <c r="K103" s="15">
        <f>SUM(K95,K52)</f>
        <v>0</v>
      </c>
      <c r="L103" s="23">
        <f>K103*100/E103</f>
        <v>0</v>
      </c>
      <c r="M103" s="15">
        <f>SUM(M95,M52)</f>
        <v>0</v>
      </c>
      <c r="N103" s="23">
        <f t="shared" si="55"/>
        <v>0</v>
      </c>
      <c r="O103" s="15">
        <f>SUM(O95,O52)</f>
        <v>1</v>
      </c>
      <c r="P103" s="23">
        <f t="shared" si="56"/>
        <v>33.333333333333336</v>
      </c>
      <c r="Q103" s="15">
        <f>SUM(Q95,Q52)</f>
        <v>0</v>
      </c>
      <c r="R103" s="23">
        <f>Q103*100/E103</f>
        <v>0</v>
      </c>
      <c r="S103" s="15">
        <f>SUM(S95,S52)</f>
        <v>0</v>
      </c>
      <c r="T103" s="23">
        <f>S103*100/E103</f>
        <v>0</v>
      </c>
      <c r="U103" s="15">
        <f>SUM(U95,U52)</f>
        <v>1</v>
      </c>
      <c r="V103" s="22">
        <f>SUM(V95,V52)</f>
        <v>2</v>
      </c>
      <c r="W103" s="15">
        <f>SUM(W95,W52)</f>
        <v>2</v>
      </c>
      <c r="X103" s="23">
        <f>V103*100/W103</f>
        <v>100</v>
      </c>
      <c r="Y103" s="95">
        <f>MIN(Y95,Y52)</f>
        <v>19000</v>
      </c>
      <c r="Z103" s="95">
        <f>MAX(Z95,Z52)</f>
        <v>43000</v>
      </c>
      <c r="AA103" s="95">
        <v>37500</v>
      </c>
      <c r="AB103" s="22">
        <f>SUM(AB95,AB52)</f>
        <v>3</v>
      </c>
      <c r="AC103" s="22">
        <f>SUM(AC95,AC52)</f>
        <v>2</v>
      </c>
      <c r="AD103" s="96">
        <f>AC103*100/AB103</f>
        <v>66.66666666666667</v>
      </c>
      <c r="AE103" s="15">
        <f>SUM(AE95,AE52)</f>
        <v>1</v>
      </c>
      <c r="AF103" s="23">
        <f t="shared" si="57"/>
        <v>33.333333333333336</v>
      </c>
      <c r="AH103" s="118"/>
    </row>
  </sheetData>
  <sheetProtection/>
  <mergeCells count="18">
    <mergeCell ref="V2:X2"/>
    <mergeCell ref="Y2:AA2"/>
    <mergeCell ref="G2:H2"/>
    <mergeCell ref="A2:B3"/>
    <mergeCell ref="C2:C3"/>
    <mergeCell ref="D2:D3"/>
    <mergeCell ref="E2:E3"/>
    <mergeCell ref="F2:F3"/>
    <mergeCell ref="AB2:AB3"/>
    <mergeCell ref="AC2:AD2"/>
    <mergeCell ref="AE2:AF2"/>
    <mergeCell ref="I2:J2"/>
    <mergeCell ref="K2:L2"/>
    <mergeCell ref="M2:N2"/>
    <mergeCell ref="O2:P2"/>
    <mergeCell ref="Q2:R2"/>
    <mergeCell ref="S2:T2"/>
    <mergeCell ref="U2:U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dcterms:created xsi:type="dcterms:W3CDTF">2020-05-13T04:10:43Z</dcterms:created>
  <dcterms:modified xsi:type="dcterms:W3CDTF">2020-10-08T07:50:41Z</dcterms:modified>
  <cp:category/>
  <cp:version/>
  <cp:contentType/>
  <cp:contentStatus/>
</cp:coreProperties>
</file>